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340" windowHeight="8580" activeTab="2"/>
  </bookViews>
  <sheets>
    <sheet name="Intro" sheetId="1" r:id="rId1"/>
    <sheet name="Instructions" sheetId="2" r:id="rId2"/>
    <sheet name="Input" sheetId="3" r:id="rId3"/>
    <sheet name="Step2" sheetId="4" r:id="rId4"/>
    <sheet name="Steps3_5" sheetId="5" r:id="rId5"/>
    <sheet name="Steps6_7" sheetId="6" r:id="rId6"/>
    <sheet name="Step8a" sheetId="7" r:id="rId7"/>
    <sheet name="Step8b" sheetId="8" r:id="rId8"/>
    <sheet name="Output" sheetId="9" r:id="rId9"/>
    <sheet name="Plants" sheetId="10" r:id="rId10"/>
  </sheets>
  <definedNames>
    <definedName name="_xlnm.Print_Area" localSheetId="2">'Input'!$A$1:$S$48</definedName>
    <definedName name="_xlnm.Print_Area" localSheetId="1">'Instructions'!$A$1:$U$38</definedName>
    <definedName name="_xlnm.Print_Area" localSheetId="0">'Intro'!$B$3:$T$37</definedName>
    <definedName name="_xlnm.Print_Area" localSheetId="8">'Output'!$A$2:$U$44</definedName>
    <definedName name="_xlnm.Print_Area" localSheetId="9">'Plants'!$A$1:$R$127</definedName>
    <definedName name="_xlnm.Print_Area" localSheetId="3">'Step2'!$A$1:$N$29</definedName>
    <definedName name="_xlnm.Print_Area" localSheetId="6">'Step8a'!$A$3:$L$29</definedName>
    <definedName name="_xlnm.Print_Area" localSheetId="7">'Step8b'!$B$3:$P$30</definedName>
    <definedName name="_xlnm.Print_Area" localSheetId="4">'Steps3_5'!$A$1:$R$28</definedName>
    <definedName name="_xlnm.Print_Area" localSheetId="5">'Steps6_7'!$A$2:$P$40</definedName>
  </definedNames>
  <calcPr fullCalcOnLoad="1"/>
</workbook>
</file>

<file path=xl/comments4.xml><?xml version="1.0" encoding="utf-8"?>
<comments xmlns="http://schemas.openxmlformats.org/spreadsheetml/2006/main">
  <authors>
    <author>Don</author>
  </authors>
  <commentList>
    <comment ref="E13" authorId="0">
      <text>
        <r>
          <rPr>
            <sz val="8"/>
            <rFont val="Tahoma"/>
            <family val="2"/>
          </rPr>
          <t>Value of 100 ug/m3 picked from range of 94 - 188 ug/m3.  This is same as NAAQS.</t>
        </r>
      </text>
    </comment>
    <comment ref="E12" authorId="0">
      <text>
        <r>
          <rPr>
            <sz val="8"/>
            <rFont val="Tahoma"/>
            <family val="2"/>
          </rPr>
          <t xml:space="preserve">The Table 3.1 value is 3760 ug/m3. </t>
        </r>
      </text>
    </comment>
    <comment ref="E25" authorId="0">
      <text>
        <r>
          <rPr>
            <sz val="8"/>
            <rFont val="Tahoma"/>
            <family val="2"/>
          </rPr>
          <t>Screening value is half this value (94 ug/m3) if based on Table 3.1 value.</t>
        </r>
      </text>
    </comment>
  </commentList>
</comments>
</file>

<file path=xl/comments9.xml><?xml version="1.0" encoding="utf-8"?>
<comments xmlns="http://schemas.openxmlformats.org/spreadsheetml/2006/main">
  <authors>
    <author>Don</author>
  </authors>
  <commentList>
    <comment ref="K10" authorId="0">
      <text>
        <r>
          <rPr>
            <sz val="9"/>
            <rFont val="Tahoma"/>
            <family val="2"/>
          </rPr>
          <t>Value from the EPA R7 document.  The Table 3.1 value is 3760 ug/m3.</t>
        </r>
      </text>
    </comment>
    <comment ref="U14" authorId="0">
      <text>
        <r>
          <rPr>
            <sz val="9"/>
            <rFont val="Tahoma"/>
            <family val="2"/>
          </rPr>
          <t>Value from the EPA R7 document.  Screening value is 94 ug/m3 if based on Table 3.1 value.</t>
        </r>
      </text>
    </comment>
  </commentList>
</comments>
</file>

<file path=xl/sharedStrings.xml><?xml version="1.0" encoding="utf-8"?>
<sst xmlns="http://schemas.openxmlformats.org/spreadsheetml/2006/main" count="377" uniqueCount="254">
  <si>
    <t>1 hr</t>
  </si>
  <si>
    <t>3 hr</t>
  </si>
  <si>
    <t>4 hr</t>
  </si>
  <si>
    <t>1 yr</t>
  </si>
  <si>
    <t>=</t>
  </si>
  <si>
    <t>SO2</t>
  </si>
  <si>
    <t>NO2</t>
  </si>
  <si>
    <t>Pb</t>
  </si>
  <si>
    <t>Iowa background concentrations (ug/m3)</t>
  </si>
  <si>
    <t>NA</t>
  </si>
  <si>
    <t>Pollutant</t>
  </si>
  <si>
    <t>Screening Value</t>
  </si>
  <si>
    <t>Ave. Time</t>
  </si>
  <si>
    <t>% of screening value</t>
  </si>
  <si>
    <t>(ug/m3)</t>
  </si>
  <si>
    <t>must meet both</t>
  </si>
  <si>
    <t>Model+bkgd</t>
  </si>
  <si>
    <t>Synergisms  (Table 3.3)</t>
  </si>
  <si>
    <t>Step 3: Calculate Deposited Soil Concentrations</t>
  </si>
  <si>
    <t>ppm</t>
  </si>
  <si>
    <t>Step 4: Calculate Per Cent of Endogenous (Background) Soil Concentration</t>
  </si>
  <si>
    <t>Step 5: Calculate Potential Plant Tissue Concentrations</t>
  </si>
  <si>
    <t>(use concentration ratio for lead from Table 3.6)</t>
  </si>
  <si>
    <t>plant tissue concentration =</t>
  </si>
  <si>
    <t>deposited lead concentration =</t>
  </si>
  <si>
    <t xml:space="preserve">deposited lead concentration = </t>
  </si>
  <si>
    <t>screening concentration =</t>
  </si>
  <si>
    <t>80 - 150</t>
  </si>
  <si>
    <t>&lt;--concentration found in plants that had been harmed</t>
  </si>
  <si>
    <t>&lt;--lowest dietary concentration in plants found to be</t>
  </si>
  <si>
    <t xml:space="preserve">     harmful to terrestrial vertebrates</t>
  </si>
  <si>
    <t>Step 1: Input Data</t>
  </si>
  <si>
    <t>AND</t>
  </si>
  <si>
    <t>the plant or animal ingesting the plant into equivalent soil screening concentrations:</t>
  </si>
  <si>
    <t>to</t>
  </si>
  <si>
    <t>Trace Element</t>
  </si>
  <si>
    <t>Tons/year</t>
  </si>
  <si>
    <t>Soils (tpy)</t>
  </si>
  <si>
    <t>Plant Tissue (tpy)</t>
  </si>
  <si>
    <t>(default value is 40)</t>
  </si>
  <si>
    <t>(default value is 3)</t>
  </si>
  <si>
    <t>(default value is 10 from Table 3.5)</t>
  </si>
  <si>
    <t>(equation 5.1)</t>
  </si>
  <si>
    <t>Spreadsheet for the Evaluation of Pollutant Impacts on Soil, Vegetation, and Animals</t>
  </si>
  <si>
    <r>
      <t>Step 5:</t>
    </r>
    <r>
      <rPr>
        <sz val="10"/>
        <rFont val="Arial"/>
        <family val="0"/>
      </rPr>
      <t xml:space="preserve">  Calculate potential plant tissue concentrations.</t>
    </r>
  </si>
  <si>
    <r>
      <t xml:space="preserve">Step 4: </t>
    </r>
    <r>
      <rPr>
        <sz val="10"/>
        <rFont val="Arial"/>
        <family val="0"/>
      </rPr>
      <t xml:space="preserve"> Compare deposited soil concentrations to endogenous (background) soil concentrations.</t>
    </r>
  </si>
  <si>
    <t>% of background lead concentration =</t>
  </si>
  <si>
    <t>%</t>
  </si>
  <si>
    <t>&lt;--concentration, when present in soil, found harmful to plants</t>
  </si>
  <si>
    <t>Intermediate</t>
  </si>
  <si>
    <t>Tolerant</t>
  </si>
  <si>
    <t>Short Term NO2 Concentrations (ug/m3)</t>
  </si>
  <si>
    <t>7520 - 15040</t>
  </si>
  <si>
    <t>13160 - 26320</t>
  </si>
  <si>
    <t>≥ 24440</t>
  </si>
  <si>
    <t>1 yr (H1H)</t>
  </si>
  <si>
    <t>3 mo (H1H)</t>
  </si>
  <si>
    <t>Step 2:  Compare predicted concentrations with Table 5.3 screening values</t>
  </si>
  <si>
    <t>Criteria Pollutants:</t>
  </si>
  <si>
    <t>lead       only</t>
  </si>
  <si>
    <t>Trace Elements:</t>
  </si>
  <si>
    <t>% of soil background concentration (tpy)</t>
  </si>
  <si>
    <t>Fluoride</t>
  </si>
  <si>
    <t>Other Pollutants:</t>
  </si>
  <si>
    <t>H2S</t>
  </si>
  <si>
    <t>10 days</t>
  </si>
  <si>
    <t>(used for direct effects only)</t>
  </si>
  <si>
    <t>Avg Period</t>
  </si>
  <si>
    <t>Fluorine</t>
  </si>
  <si>
    <t>(as Fluoride)</t>
  </si>
  <si>
    <t>Other Pollutants (from Table 5.6)</t>
  </si>
  <si>
    <t>Emission Rate Increase Factor</t>
  </si>
  <si>
    <r>
      <t>Flow (m</t>
    </r>
    <r>
      <rPr>
        <b/>
        <vertAlign val="superscript"/>
        <sz val="10"/>
        <rFont val="Arial"/>
        <family val="2"/>
      </rPr>
      <t>3</t>
    </r>
    <r>
      <rPr>
        <b/>
        <sz val="10"/>
        <rFont val="Arial"/>
        <family val="2"/>
      </rPr>
      <t>/sec)</t>
    </r>
  </si>
  <si>
    <t>Height (m)</t>
  </si>
  <si>
    <t>Temp (°F)</t>
  </si>
  <si>
    <t>Stack ID</t>
  </si>
  <si>
    <t>release</t>
  </si>
  <si>
    <t>cold</t>
  </si>
  <si>
    <t>hot</t>
  </si>
  <si>
    <t>Type</t>
  </si>
  <si>
    <t>(emission rates are corrected according to broad classes of stack parameters and solubilities)</t>
  </si>
  <si>
    <t>(emission rates corrected by stack parameters)</t>
  </si>
  <si>
    <t>Annualized Tons/Yr</t>
  </si>
  <si>
    <t>Screening Value (Tons/Yr)</t>
  </si>
  <si>
    <t>Stack Parameters (Table 5.8):</t>
  </si>
  <si>
    <r>
      <t xml:space="preserve">actual </t>
    </r>
    <r>
      <rPr>
        <b/>
        <u val="single"/>
        <sz val="10"/>
        <rFont val="Arial"/>
        <family val="2"/>
      </rPr>
      <t>soil</t>
    </r>
    <r>
      <rPr>
        <sz val="10"/>
        <rFont val="Arial"/>
        <family val="0"/>
      </rPr>
      <t xml:space="preserve"> lead screening concentration =</t>
    </r>
  </si>
  <si>
    <r>
      <t>equivalent soil lead screening concentration (</t>
    </r>
    <r>
      <rPr>
        <b/>
        <u val="single"/>
        <sz val="10"/>
        <rFont val="Arial"/>
        <family val="2"/>
      </rPr>
      <t>plant</t>
    </r>
    <r>
      <rPr>
        <sz val="10"/>
        <rFont val="Arial"/>
        <family val="0"/>
      </rPr>
      <t>) =</t>
    </r>
  </si>
  <si>
    <r>
      <t>equivalent soil lead screening concentration (</t>
    </r>
    <r>
      <rPr>
        <b/>
        <u val="single"/>
        <sz val="10"/>
        <rFont val="Arial"/>
        <family val="2"/>
      </rPr>
      <t>dietary</t>
    </r>
    <r>
      <rPr>
        <sz val="10"/>
        <rFont val="Arial"/>
        <family val="0"/>
      </rPr>
      <t>) =</t>
    </r>
  </si>
  <si>
    <r>
      <t xml:space="preserve">actual soil screening concentration = </t>
    </r>
    <r>
      <rPr>
        <b/>
        <u val="single"/>
        <sz val="10"/>
        <rFont val="Arial"/>
        <family val="2"/>
      </rPr>
      <t>soil</t>
    </r>
    <r>
      <rPr>
        <sz val="10"/>
        <rFont val="Arial"/>
        <family val="0"/>
      </rPr>
      <t xml:space="preserve"> screening concentration from Table 3.4</t>
    </r>
  </si>
  <si>
    <r>
      <t xml:space="preserve">equivalent soil screening concentration = </t>
    </r>
    <r>
      <rPr>
        <b/>
        <u val="single"/>
        <sz val="10"/>
        <rFont val="Arial"/>
        <family val="2"/>
      </rPr>
      <t>plant</t>
    </r>
    <r>
      <rPr>
        <sz val="10"/>
        <rFont val="Arial"/>
        <family val="0"/>
      </rPr>
      <t xml:space="preserve"> screening concentration from Table 3.4 / plant:soil concentration ratio fromTable 3.6</t>
    </r>
  </si>
  <si>
    <r>
      <t xml:space="preserve">equivalent soil screening concentration = </t>
    </r>
    <r>
      <rPr>
        <b/>
        <u val="single"/>
        <sz val="10"/>
        <rFont val="Arial"/>
        <family val="2"/>
      </rPr>
      <t>dietary</t>
    </r>
    <r>
      <rPr>
        <sz val="10"/>
        <rFont val="Arial"/>
        <family val="0"/>
      </rPr>
      <t xml:space="preserve"> screening concentration from Table 3.7 / plant:soil concentration ratio fromTable 3.6</t>
    </r>
  </si>
  <si>
    <t>(this means, for lead, the dietary screening is controlling)</t>
  </si>
  <si>
    <t>Emission Rates Estimates (tpy)</t>
  </si>
  <si>
    <t>Facility #:</t>
  </si>
  <si>
    <t>Facility:</t>
  </si>
  <si>
    <t>DNR Project #:</t>
  </si>
  <si>
    <t>Date:</t>
  </si>
  <si>
    <t>Prepared by:</t>
  </si>
  <si>
    <r>
      <t xml:space="preserve">Sensitivity of Vegetation to ambient air concentrations of </t>
    </r>
    <r>
      <rPr>
        <b/>
        <i/>
        <u val="single"/>
        <sz val="12"/>
        <rFont val="Arial"/>
        <family val="2"/>
      </rPr>
      <t>gaseous</t>
    </r>
    <r>
      <rPr>
        <b/>
        <u val="single"/>
        <sz val="12"/>
        <rFont val="Arial"/>
        <family val="2"/>
      </rPr>
      <t xml:space="preserve"> pollutants</t>
    </r>
  </si>
  <si>
    <t>Sensitive</t>
  </si>
  <si>
    <t>3 hr (H1H)</t>
  </si>
  <si>
    <r>
      <t>Step 6A</t>
    </r>
    <r>
      <rPr>
        <b/>
        <sz val="10"/>
        <rFont val="Arial"/>
        <family val="2"/>
      </rPr>
      <t>:</t>
    </r>
    <r>
      <rPr>
        <sz val="10"/>
        <rFont val="Arial"/>
        <family val="0"/>
      </rPr>
      <t xml:space="preserve">  Compare deposited lead concentration (step 3) to Table 3.4 </t>
    </r>
    <r>
      <rPr>
        <b/>
        <u val="single"/>
        <sz val="10"/>
        <rFont val="Arial"/>
        <family val="2"/>
      </rPr>
      <t>soil</t>
    </r>
    <r>
      <rPr>
        <sz val="10"/>
        <rFont val="Arial"/>
        <family val="0"/>
      </rPr>
      <t xml:space="preserve"> screening concentration:</t>
    </r>
  </si>
  <si>
    <r>
      <t>Step 6B</t>
    </r>
    <r>
      <rPr>
        <b/>
        <sz val="10"/>
        <rFont val="Arial"/>
        <family val="2"/>
      </rPr>
      <t>:</t>
    </r>
    <r>
      <rPr>
        <sz val="10"/>
        <rFont val="Arial"/>
        <family val="0"/>
      </rPr>
      <t xml:space="preserve">  Compare lead concentration in </t>
    </r>
    <r>
      <rPr>
        <b/>
        <u val="single"/>
        <sz val="10"/>
        <rFont val="Arial"/>
        <family val="2"/>
      </rPr>
      <t>plant</t>
    </r>
    <r>
      <rPr>
        <sz val="10"/>
        <rFont val="Arial"/>
        <family val="0"/>
      </rPr>
      <t xml:space="preserve"> tissue (step 5) to Table 3.4 tissue screening concentration:</t>
    </r>
  </si>
  <si>
    <r>
      <t>Step 6C</t>
    </r>
    <r>
      <rPr>
        <b/>
        <sz val="10"/>
        <rFont val="Arial"/>
        <family val="2"/>
      </rPr>
      <t>:</t>
    </r>
    <r>
      <rPr>
        <sz val="10"/>
        <rFont val="Arial"/>
        <family val="0"/>
      </rPr>
      <t xml:space="preserve">  Compare lead concentration in plant tissue (step 5) to Table 3.7 </t>
    </r>
    <r>
      <rPr>
        <b/>
        <u val="single"/>
        <sz val="10"/>
        <rFont val="Arial"/>
        <family val="2"/>
      </rPr>
      <t>dietary</t>
    </r>
    <r>
      <rPr>
        <sz val="10"/>
        <rFont val="Arial"/>
        <family val="0"/>
      </rPr>
      <t xml:space="preserve"> screening concentration:</t>
    </r>
  </si>
  <si>
    <r>
      <t>Step 6D</t>
    </r>
    <r>
      <rPr>
        <b/>
        <sz val="10"/>
        <rFont val="Arial"/>
        <family val="2"/>
      </rPr>
      <t>:</t>
    </r>
    <r>
      <rPr>
        <sz val="10"/>
        <rFont val="Arial"/>
        <family val="2"/>
      </rPr>
      <t xml:space="preserve">  </t>
    </r>
    <r>
      <rPr>
        <sz val="10"/>
        <rFont val="Arial"/>
        <family val="0"/>
      </rPr>
      <t>Determine which of the above three screens is most restrictive.  Convert concentrations in plants that are harmful to</t>
    </r>
  </si>
  <si>
    <t>Step 8a:  Screening Method using the Significant Emission Rate (SER) Method (from Table 5.7)</t>
  </si>
  <si>
    <t>Step 8b:  Screening Method using the Significant Emission Rate (SER) Method (from Table 5.7)</t>
  </si>
  <si>
    <t>The steps are as follows:</t>
  </si>
  <si>
    <r>
      <t xml:space="preserve">Step 3: </t>
    </r>
    <r>
      <rPr>
        <sz val="10"/>
        <rFont val="Arial"/>
        <family val="0"/>
      </rPr>
      <t xml:space="preserve"> Calculate deposited soil concentrations.</t>
    </r>
  </si>
  <si>
    <t>This spreadsheet is a screening tool that can be used to evaluate potential impacts of criteria pollutants and trace elements from a facility that is under PSD review.  This formalizes</t>
  </si>
  <si>
    <t>that part of a modeling review that requires the evaluation of other impacts, specifically those to soil, vegetation, and animals.  This procedure implicitly recognizes that the NAAQS</t>
  </si>
  <si>
    <t>may not always be protective of environmental impacts.  The spreadsheet follows the step-by-step process outlined in the EPA source document: "A Screening Procedure for the</t>
  </si>
  <si>
    <t>Impacts of Air Pollution Sources on Plants, Soils, and Animals," EPA 450/2-81-078, December 12, 1980.  Information in this spreadsheet, including referenced tables, is taken</t>
  </si>
  <si>
    <t>primarily from sections 3 and 5 of that document.</t>
  </si>
  <si>
    <r>
      <t xml:space="preserve">Step 1: </t>
    </r>
    <r>
      <rPr>
        <sz val="10"/>
        <rFont val="Arial"/>
        <family val="0"/>
      </rPr>
      <t xml:space="preserve"> Estimate the pollutant concentration inputs.  For criteria pollutants, the modeled H1H concentrations are used.  For other pollutants, not normally modeled, an optional</t>
    </r>
  </si>
  <si>
    <r>
      <t xml:space="preserve">Step 6: </t>
    </r>
    <r>
      <rPr>
        <sz val="10"/>
        <rFont val="Arial"/>
        <family val="0"/>
      </rPr>
      <t xml:space="preserve"> Screen for potential impacts on soil, plants, and animals (via ingestion of plants).  Determine which is the most critical impact via determination of equivalent soil</t>
    </r>
  </si>
  <si>
    <t>concentrations.</t>
  </si>
  <si>
    <r>
      <t xml:space="preserve">NOTE: </t>
    </r>
    <r>
      <rPr>
        <sz val="10"/>
        <rFont val="Arial"/>
        <family val="2"/>
      </rPr>
      <t xml:space="preserve"> This screening procedure, while not intended to be a rigorous environmental impact analysis, produces conservative results which may potentially preclude further resource</t>
    </r>
  </si>
  <si>
    <t>intensive analyses.  Any exceedances of concern, as a result of this procedure, should be evaluated by an environmental scientist.</t>
  </si>
  <si>
    <r>
      <t>Step 8:</t>
    </r>
    <r>
      <rPr>
        <sz val="10"/>
        <rFont val="Arial"/>
        <family val="0"/>
      </rPr>
      <t xml:space="preserve">  Screen for trace elements and other pollutants using the significant emission rate (SER) method, with modifications based on solubilities and broad classes of stack</t>
    </r>
  </si>
  <si>
    <r>
      <t>1st step screen</t>
    </r>
    <r>
      <rPr>
        <sz val="10"/>
        <rFont val="Arial"/>
        <family val="0"/>
      </rPr>
      <t xml:space="preserve">: use entire receptor grid; </t>
    </r>
    <r>
      <rPr>
        <u val="single"/>
        <sz val="10"/>
        <rFont val="Arial"/>
        <family val="2"/>
      </rPr>
      <t>2nd step screen (if needed)</t>
    </r>
    <r>
      <rPr>
        <sz val="10"/>
        <rFont val="Arial"/>
        <family val="0"/>
      </rPr>
      <t>: delimit grid to specific area(s) of concern</t>
    </r>
  </si>
  <si>
    <t>------variables are stack parameters (Table 5.8)------</t>
  </si>
  <si>
    <t>(reference stack = stack height 30 m, stack temp 68 °F, zero flow)</t>
  </si>
  <si>
    <t>------variable is "expected facility lifetime" from Input worksheet------</t>
  </si>
  <si>
    <t>parameters.  Includes screen for direct impacts of gaseous pollutants, as in Step 2.</t>
  </si>
  <si>
    <t>input data</t>
  </si>
  <si>
    <t>------values vary from above values based on solubilities (Table 5.4)------</t>
  </si>
  <si>
    <t>1 hr (H1H)</t>
  </si>
  <si>
    <t>Model Design Concentrations for Worst-Case Year (ug/m3) -- w/o bkgd</t>
  </si>
  <si>
    <t>(uses only the "sensitive" vegetation values from Table 3.1)</t>
  </si>
  <si>
    <t>Only those pollutants are included that are consistent with current PSD requirements (40 CFR 51.166(b)(23)(i)).  This spreadsheet does not include most of the trace elements and</t>
  </si>
  <si>
    <t>Step 7: Consider Effects of Solubilities</t>
  </si>
  <si>
    <t>Step 6: Screen for Potential Trace Element Impacts</t>
  </si>
  <si>
    <t>NOTE:</t>
  </si>
  <si>
    <t>using the significant emission rate (SER) method from the EPA source document for these procedures.</t>
  </si>
  <si>
    <r>
      <t xml:space="preserve">Steps 3 through 6 , on this and the next worksheet, apply only to lead. </t>
    </r>
    <r>
      <rPr>
        <sz val="10"/>
        <rFont val="Arial"/>
        <family val="0"/>
      </rPr>
      <t xml:space="preserve"> For other trace elements, go to Step 8 worksheets for an evaluation of impacts</t>
    </r>
  </si>
  <si>
    <t>Sensitivity of Plants and Animals to deposited concentrations of trace elements</t>
  </si>
  <si>
    <r>
      <t xml:space="preserve">Step 7: </t>
    </r>
    <r>
      <rPr>
        <sz val="10"/>
        <rFont val="Arial"/>
        <family val="0"/>
      </rPr>
      <t xml:space="preserve"> Consider effects of solubility.  NOTE:  This step is not applicable for these procedures, since only lead is being considered.</t>
    </r>
  </si>
  <si>
    <t>Skip this step.  It does not apply for lead.  For other trace elements, the effect of solubility is considered in step 8.</t>
  </si>
  <si>
    <t>SER Solubility Factor (Table 5.4)*</t>
  </si>
  <si>
    <t>* Since only fluoride is listed, this table is not used.</t>
  </si>
  <si>
    <t>← default</t>
  </si>
  <si>
    <t>expected facility lifetime (years):</t>
  </si>
  <si>
    <t>soil depth of deposited material (cm):</t>
  </si>
  <si>
    <t>endogenous lead concentration (ppm):</t>
  </si>
  <si>
    <t>Excerpt from "Air Quality Criteria for Oxides of Nitrogen -- Summary of Vegetation Impacts", developed by EPA, Region 7</t>
  </si>
  <si>
    <t>result</t>
  </si>
  <si>
    <t>number</t>
  </si>
  <si>
    <t>result to evaluate</t>
  </si>
  <si>
    <t>Output Summary</t>
  </si>
  <si>
    <t>Foliar NO2 Sensitivity Groups</t>
  </si>
  <si>
    <t>Description</t>
  </si>
  <si>
    <t>SER method:</t>
  </si>
  <si>
    <t>Pollutant Concentrations</t>
  </si>
  <si>
    <t>SO2 + NO2</t>
  </si>
  <si>
    <t>exposure to gaseous pollutants (ug/m3)</t>
  </si>
  <si>
    <t>synergisms (ug/m3)</t>
  </si>
  <si>
    <t>deposited lead concentration (ppm)</t>
  </si>
  <si>
    <t>plant tissue lead concentration (ppm)</t>
  </si>
  <si>
    <t>plant tissue lead concentration (dietary) (ppm)</t>
  </si>
  <si>
    <t>tons/yr</t>
  </si>
  <si>
    <t>soils</t>
  </si>
  <si>
    <t>plant tissue</t>
  </si>
  <si>
    <t>standard stack, gaseous pollutants (tons/yr)</t>
  </si>
  <si>
    <t>Could NO2 emissions injure any plants?</t>
  </si>
  <si>
    <t>(default=1)</t>
  </si>
  <si>
    <t>Key</t>
  </si>
  <si>
    <t>Short-term Emission Rates Estimates:</t>
  </si>
  <si>
    <t>tons/4 hours</t>
  </si>
  <si>
    <t>tons/10 days</t>
  </si>
  <si>
    <r>
      <t>Fluorine</t>
    </r>
    <r>
      <rPr>
        <sz val="10"/>
        <color indexed="10"/>
        <rFont val="Arial"/>
        <family val="2"/>
      </rPr>
      <t>*</t>
    </r>
  </si>
  <si>
    <t>tons/yr, annualized</t>
  </si>
  <si>
    <t>Summary of Vegetation Impacts", developed by EPA, Region 7.</t>
  </si>
  <si>
    <t>&lt;--value from EPA Region 7 document**</t>
  </si>
  <si>
    <r>
      <t>←</t>
    </r>
    <r>
      <rPr>
        <sz val="10"/>
        <rFont val="Arial"/>
        <family val="0"/>
      </rPr>
      <t xml:space="preserve"> default</t>
    </r>
  </si>
  <si>
    <r>
      <t>←</t>
    </r>
    <r>
      <rPr>
        <sz val="10"/>
        <color indexed="8"/>
        <rFont val="Arial"/>
        <family val="2"/>
      </rPr>
      <t xml:space="preserve"> uses default values for "expected facility lifetime" and "soil depth of deposited material" from Input worksheet</t>
    </r>
  </si>
  <si>
    <r>
      <t>←</t>
    </r>
    <r>
      <rPr>
        <sz val="10"/>
        <color indexed="8"/>
        <rFont val="Arial"/>
        <family val="2"/>
      </rPr>
      <t xml:space="preserve"> uses default value for "endogenous lead concentration" from Input worksheet</t>
    </r>
  </si>
  <si>
    <r>
      <t>←</t>
    </r>
    <r>
      <rPr>
        <sz val="10"/>
        <rFont val="Arial"/>
        <family val="0"/>
      </rPr>
      <t xml:space="preserve"> most restrictive screen for lead</t>
    </r>
  </si>
  <si>
    <t>→ Evaluate direct effects (gaseous pollutants) using SER method.</t>
  </si>
  <si>
    <t>Trace Elements and Other Pollutants:</t>
  </si>
  <si>
    <t>Animals (Dietary) (tpy)</t>
  </si>
  <si>
    <t>dietary</t>
  </si>
  <si>
    <t>Reference: "Air Quality Criteria for Oxides of Nitrogen -- Summary of Vegetation Impacts", developed by EPA, Region 7.</t>
  </si>
  <si>
    <t>Plant Sensitivity Groups:</t>
  </si>
  <si>
    <t>Default Constants:</t>
  </si>
  <si>
    <t>A table, appearing on both the Step2 worksheet and the Output worksheet, will indicate if any of the plant species may be adversely affected by short-term concentrations of NO2.</t>
  </si>
  <si>
    <t>"other pollutants" listed in the above EPA document.  They are now regulated as hazardous air pollutants (HAPs) under Title III of the Clean Air Act Amendments of 1990.  The criteria</t>
  </si>
  <si>
    <t>screening method uses their estimated annual, or short-term, emission rates to screen for potential impacts.</t>
  </si>
  <si>
    <t>When doing the dispersion modeling preparation, it is recommended that the output options include, for all averaging times, the highest-first-high (H1H) values for entering in this spreadsheet.</t>
  </si>
  <si>
    <t>Reviewing the Results -- Output Worksheet</t>
  </si>
  <si>
    <t>Instructions for Entering Data -- Input Worksheet</t>
  </si>
  <si>
    <t>The pollutants include those which are not currently modeled.  Emission rates are expressed either as tons/year or as a tons per short-term period.</t>
  </si>
  <si>
    <t>If emissions rates are highly variable, the maximum short-term emission rate should be determined for the designated periods.</t>
  </si>
  <si>
    <t>The EPA models that determined the various threshold levels (soil, plant, dietary), assumed a default stack with a given height, temperature, etc.  Generally, use the default stack since</t>
  </si>
  <si>
    <t>select the group of characteristics that best approximates the "average" of the emitting stacks.</t>
  </si>
  <si>
    <t>The three listed constants (facility lifetime, soil depth of material, and background lead concentration) should not be changed, unless there is documentation to justify the change.</t>
  </si>
  <si>
    <r>
      <t>NOTE</t>
    </r>
    <r>
      <rPr>
        <sz val="10"/>
        <rFont val="Arial"/>
        <family val="0"/>
      </rPr>
      <t>:  Before using this spreadsheet, the user should be familiar with the screening procedure.  Consult "A Screening Procedure for the Impacts of Air Pollution Sources on Plants, Soils, and Animals,"</t>
    </r>
  </si>
  <si>
    <t>emissions, tons/yr</t>
  </si>
  <si>
    <t>adjusted stack, gaseous pollutants (tons/yr)</t>
  </si>
  <si>
    <t>standard stack, deposited pollutants:</t>
  </si>
  <si>
    <t>adjusted stack, deposited pollutants:</t>
  </si>
  <si>
    <t>lower&gt; upper&gt;</t>
  </si>
  <si>
    <t>EPA 450/2-81-078, December 12, 1980.  This document describes an 8-step process from which this spreadsheet tool is designed.</t>
  </si>
  <si>
    <t>(if any of these three default values are changed, provide justification)</t>
  </si>
  <si>
    <t>Submittal of the Spreadsheet</t>
  </si>
  <si>
    <t>that is conservative.  If any screening levels are exceeded, choose the stack characteristics that best approximate the facility.  If the pollutant is being emitted by multiple stacks,</t>
  </si>
  <si>
    <t>H2S=4hrs; F=10days</t>
  </si>
  <si>
    <t>Averaging  Time</t>
  </si>
  <si>
    <r>
      <t xml:space="preserve">compare </t>
    </r>
    <r>
      <rPr>
        <sz val="10"/>
        <color indexed="10"/>
        <rFont val="Arial"/>
        <family val="2"/>
      </rPr>
      <t>result</t>
    </r>
    <r>
      <rPr>
        <sz val="10"/>
        <rFont val="Arial"/>
        <family val="0"/>
      </rPr>
      <t xml:space="preserve"> to number</t>
    </r>
  </si>
  <si>
    <t>stack hgt 30m, temp ambient, restricted flow:</t>
  </si>
  <si>
    <t>stack hgt 10m, temp 170F (cold), unrestricted flow:</t>
  </si>
  <si>
    <t>stack hgt 10m, temp 530F (hot), unrestricted flow:</t>
  </si>
  <si>
    <t>stack hgt 30m, temp 170F (cold), unrestricted flow:</t>
  </si>
  <si>
    <t>stack hgt 30m, temp 530F (hot), unrestricted flow:</t>
  </si>
  <si>
    <t>Screening Values</t>
  </si>
  <si>
    <r>
      <t>→</t>
    </r>
    <r>
      <rPr>
        <sz val="10"/>
        <color indexed="10"/>
        <rFont val="Arial"/>
        <family val="2"/>
      </rPr>
      <t xml:space="preserve"> Deposited pollutants: compare the tons/year value with the screening values.</t>
    </r>
  </si>
  <si>
    <t>Result</t>
  </si>
  <si>
    <t>The results, with their associated screening or background values, are summarized on the Output worksheet.  Further calculation details are available on the intermediate worksheets.</t>
  </si>
  <si>
    <t>Refer to the Plants worksheet to determine which are found near the facility of interest.  List below any plants</t>
  </si>
  <si>
    <t>Comments / conclusions:</t>
  </si>
  <si>
    <t>Plant NO2 sensitivity table:</t>
  </si>
  <si>
    <r>
      <t xml:space="preserve">Step 2: </t>
    </r>
    <r>
      <rPr>
        <sz val="10"/>
        <rFont val="Arial"/>
        <family val="0"/>
      </rPr>
      <t xml:space="preserve"> Screen for direct impacts, that is the effect of gaseous airborne pollutants on plants.  Synergistic effects between SO2 and NO2 are included in this analysis.</t>
    </r>
  </si>
  <si>
    <t>Impacts", developed by EPA, Region 7.</t>
  </si>
  <si>
    <t>In addition, an evaluation is included in step 2 for direct impacts of NO2 on plants, based on information from "Air Quality Criteria for Oxides of Nitrogen -- Summary of Vegetation</t>
  </si>
  <si>
    <t>Stack Characteristics:</t>
  </si>
  <si>
    <r>
      <t xml:space="preserve">For each pollutant, select </t>
    </r>
    <r>
      <rPr>
        <u val="single"/>
        <sz val="10"/>
        <rFont val="Arial"/>
        <family val="2"/>
      </rPr>
      <t>one</t>
    </r>
    <r>
      <rPr>
        <sz val="10"/>
        <rFont val="Arial"/>
        <family val="0"/>
      </rPr>
      <t xml:space="preserve"> set of stack characteristics that most closely approximates the facility's</t>
    </r>
  </si>
  <si>
    <t>stack(s) characteristics for that pollutant (no selection needed if choosing the default value):</t>
  </si>
  <si>
    <t>Inventory of Plants:</t>
  </si>
  <si>
    <r>
      <t xml:space="preserve">Compare the result in </t>
    </r>
    <r>
      <rPr>
        <b/>
        <sz val="10"/>
        <color indexed="10"/>
        <rFont val="Arial"/>
        <family val="2"/>
      </rPr>
      <t>red</t>
    </r>
    <r>
      <rPr>
        <b/>
        <sz val="10"/>
        <color indexed="48"/>
        <rFont val="Arial"/>
        <family val="2"/>
      </rPr>
      <t xml:space="preserve"> with the screening value in </t>
    </r>
    <r>
      <rPr>
        <b/>
        <sz val="10"/>
        <color indexed="8"/>
        <rFont val="Arial"/>
        <family val="2"/>
      </rPr>
      <t>black</t>
    </r>
  </si>
  <si>
    <r>
      <t xml:space="preserve">* </t>
    </r>
    <r>
      <rPr>
        <sz val="10"/>
        <color indexed="8"/>
        <rFont val="Arial"/>
        <family val="2"/>
      </rPr>
      <t>as fluoride</t>
    </r>
  </si>
  <si>
    <t>Which Result in 5% Foliar Injury***</t>
  </si>
  <si>
    <t>*** Reference: "Air Quality Criteria for Oxides of Nitrogen --</t>
  </si>
  <si>
    <t>Submit this spreadsheet to the DNR with the construction permit PSD application package.  It may be submitted electronically or as hardcopy.</t>
  </si>
  <si>
    <t>Based on a survey of plants in the region of the facility and the information from the NO2 sensitivity table on the Plants worksheet, fill in the plant inventory table on the Input worksheet.</t>
  </si>
  <si>
    <t>identified under the foliar NO2 sensitivity groups:</t>
  </si>
  <si>
    <t>for lead only:</t>
  </si>
  <si>
    <t>that pollutant.</t>
  </si>
  <si>
    <t>pollutant CO is not included since this is not deemed to be a concern for impacts on soil and vegetation.  Ozone is not included in this analysis since there is currently no guidance</t>
  </si>
  <si>
    <r>
      <t>from EPA for estimating ambient short-term ozone increments due to the emission of ozone precursors.  PM</t>
    </r>
    <r>
      <rPr>
        <sz val="10"/>
        <rFont val="Arial"/>
        <family val="2"/>
      </rPr>
      <t>10 is also not included since the EPA source document does not incorporate</t>
    </r>
  </si>
  <si>
    <t>It is assumed that all criteria pollutant data are derived from a dispersion model, with results expressed in ambient air concentration units.</t>
  </si>
  <si>
    <r>
      <t>most restrictive screen is dietary</t>
    </r>
    <r>
      <rPr>
        <sz val="10"/>
        <rFont val="Arial"/>
        <family val="2"/>
      </rPr>
      <t xml:space="preserve"> (ppm, range)</t>
    </r>
    <r>
      <rPr>
        <b/>
        <sz val="10"/>
        <color indexed="8"/>
        <rFont val="Arial"/>
        <family val="2"/>
      </rPr>
      <t>*</t>
    </r>
  </si>
  <si>
    <r>
      <rPr>
        <b/>
        <sz val="9"/>
        <color indexed="8"/>
        <rFont val="Arial"/>
        <family val="2"/>
      </rPr>
      <t>*</t>
    </r>
    <r>
      <rPr>
        <sz val="9"/>
        <color indexed="8"/>
        <rFont val="Arial"/>
        <family val="2"/>
      </rPr>
      <t xml:space="preserve"> </t>
    </r>
    <r>
      <rPr>
        <sz val="9"/>
        <rFont val="Arial"/>
        <family val="2"/>
      </rPr>
      <t>For lead, the dietary threshold is always controlling.</t>
    </r>
  </si>
  <si>
    <t>1 hr (urban)</t>
  </si>
  <si>
    <t>1 yr (urban)</t>
  </si>
  <si>
    <t>1hr (rural)</t>
  </si>
  <si>
    <t>1yr (rural)</t>
  </si>
  <si>
    <t>Facility Location:</t>
  </si>
  <si>
    <r>
      <t xml:space="preserve">Check cell G10 if the facility is located in the </t>
    </r>
    <r>
      <rPr>
        <b/>
        <sz val="10"/>
        <rFont val="Arial"/>
        <family val="2"/>
      </rPr>
      <t>urban</t>
    </r>
    <r>
      <rPr>
        <sz val="10"/>
        <rFont val="Arial"/>
        <family val="2"/>
      </rPr>
      <t xml:space="preserve"> portion of Clinton, Linn, Polk,</t>
    </r>
  </si>
  <si>
    <r>
      <t>Pottawattamie, Scott, or Woodbury county:</t>
    </r>
    <r>
      <rPr>
        <sz val="11"/>
        <rFont val="Arial"/>
        <family val="2"/>
      </rPr>
      <t>*</t>
    </r>
  </si>
  <si>
    <r>
      <rPr>
        <sz val="11"/>
        <rFont val="Arial"/>
        <family val="2"/>
      </rPr>
      <t xml:space="preserve">* </t>
    </r>
    <r>
      <rPr>
        <sz val="10"/>
        <rFont val="Arial"/>
        <family val="2"/>
      </rPr>
      <t>By default, NO</t>
    </r>
    <r>
      <rPr>
        <vertAlign val="subscript"/>
        <sz val="10"/>
        <rFont val="Arial"/>
        <family val="2"/>
      </rPr>
      <t>X</t>
    </r>
    <r>
      <rPr>
        <sz val="10"/>
        <rFont val="Arial"/>
        <family val="2"/>
      </rPr>
      <t xml:space="preserve"> modeling analyses conducted in Clinton, Linn, Polk, Pottawattamie, Scott, and Woodbury counties will use the</t>
    </r>
  </si>
  <si>
    <t>urban background and all other areas of the state will use the rural background.  However, portions of the “urban” counties</t>
  </si>
  <si>
    <t>that are separated from the urban core by a large enough distance will be allowed to use the rural background.  Consult a detailed map</t>
  </si>
  <si>
    <t>http://www.iowadnr.gov/InsideDNR/RegulatoryAir/Modeling/DispersionModeling/BackgroundData.aspx</t>
  </si>
  <si>
    <t>of the division between urban and rural areas in these counties.  Use the Google Earth kml file located here: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</si>
</sst>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0"/>
    <numFmt numFmtId="169" formatCode="0.00000"/>
    <numFmt numFmtId="170" formatCode="0.00000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d\-mmm\-yy;@"/>
  </numFmts>
  <fonts count="65">
    <font>
      <sz val="10"/>
      <name val="Arial"/>
      <family val="0"/>
    </font>
    <font>
      <sz val="8"/>
      <name val="Arial"/>
      <family val="2"/>
    </font>
    <font>
      <u val="single"/>
      <sz val="10"/>
      <name val="Arial"/>
      <family val="2"/>
    </font>
    <font>
      <u val="single"/>
      <sz val="10"/>
      <color indexed="12"/>
      <name val="Arial"/>
      <family val="2"/>
    </font>
    <font>
      <sz val="9"/>
      <name val="Arial"/>
      <family val="2"/>
    </font>
    <font>
      <u val="single"/>
      <sz val="10"/>
      <color indexed="36"/>
      <name val="Arial"/>
      <family val="2"/>
    </font>
    <font>
      <b/>
      <sz val="10"/>
      <name val="Arial"/>
      <family val="2"/>
    </font>
    <font>
      <sz val="8"/>
      <name val="Tahoma"/>
      <family val="2"/>
    </font>
    <font>
      <b/>
      <sz val="12"/>
      <name val="Arial"/>
      <family val="2"/>
    </font>
    <font>
      <b/>
      <u val="single"/>
      <sz val="12"/>
      <name val="Arial"/>
      <family val="2"/>
    </font>
    <font>
      <b/>
      <u val="single"/>
      <sz val="10"/>
      <name val="Arial"/>
      <family val="2"/>
    </font>
    <font>
      <b/>
      <u val="single"/>
      <sz val="16"/>
      <name val="Arial"/>
      <family val="2"/>
    </font>
    <font>
      <sz val="10"/>
      <color indexed="10"/>
      <name val="Arial"/>
      <family val="2"/>
    </font>
    <font>
      <b/>
      <vertAlign val="superscript"/>
      <sz val="10"/>
      <name val="Arial"/>
      <family val="2"/>
    </font>
    <font>
      <b/>
      <i/>
      <u val="single"/>
      <sz val="12"/>
      <name val="Arial"/>
      <family val="2"/>
    </font>
    <font>
      <sz val="10"/>
      <color indexed="8"/>
      <name val="Arial"/>
      <family val="2"/>
    </font>
    <font>
      <b/>
      <sz val="10"/>
      <color indexed="8"/>
      <name val="Arial"/>
      <family val="2"/>
    </font>
    <font>
      <i/>
      <sz val="10"/>
      <name val="Arial"/>
      <family val="2"/>
    </font>
    <font>
      <u val="single"/>
      <sz val="9"/>
      <name val="Arial"/>
      <family val="2"/>
    </font>
    <font>
      <b/>
      <sz val="14"/>
      <name val="Arial"/>
      <family val="2"/>
    </font>
    <font>
      <sz val="9"/>
      <color indexed="8"/>
      <name val="Arial"/>
      <family val="2"/>
    </font>
    <font>
      <u val="single"/>
      <sz val="10"/>
      <color indexed="8"/>
      <name val="Arial"/>
      <family val="2"/>
    </font>
    <font>
      <b/>
      <sz val="10"/>
      <color indexed="10"/>
      <name val="Arial"/>
      <family val="2"/>
    </font>
    <font>
      <b/>
      <sz val="10"/>
      <color indexed="48"/>
      <name val="Arial"/>
      <family val="2"/>
    </font>
    <font>
      <b/>
      <sz val="9"/>
      <color indexed="10"/>
      <name val="Arial"/>
      <family val="2"/>
    </font>
    <font>
      <sz val="9"/>
      <name val="Tahoma"/>
      <family val="2"/>
    </font>
    <font>
      <b/>
      <sz val="9"/>
      <color indexed="8"/>
      <name val="Arial"/>
      <family val="2"/>
    </font>
    <font>
      <sz val="11"/>
      <name val="Arial"/>
      <family val="2"/>
    </font>
    <font>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5"/>
        <bgColor indexed="64"/>
      </patternFill>
    </fill>
  </fills>
  <borders count="1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color indexed="10"/>
      </top>
      <bottom>
        <color indexed="63"/>
      </bottom>
    </border>
    <border>
      <left style="medium">
        <color indexed="10"/>
      </left>
      <right>
        <color indexed="63"/>
      </right>
      <top style="medium">
        <color indexed="10"/>
      </top>
      <bottom>
        <color indexed="63"/>
      </bottom>
    </border>
    <border>
      <left>
        <color indexed="63"/>
      </left>
      <right>
        <color indexed="63"/>
      </right>
      <top>
        <color indexed="63"/>
      </top>
      <bottom style="medium">
        <color indexed="10"/>
      </bottom>
    </border>
    <border>
      <left style="medium">
        <color indexed="10"/>
      </left>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double"/>
      <bottom>
        <color indexed="63"/>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style="thin">
        <color indexed="22"/>
      </bottom>
    </border>
    <border>
      <left style="thin"/>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top style="medium">
        <color indexed="10"/>
      </top>
      <bottom>
        <color indexed="63"/>
      </bottom>
    </border>
    <border>
      <left style="thin">
        <color indexed="22"/>
      </left>
      <right style="thin">
        <color indexed="22"/>
      </right>
      <top style="thin">
        <color indexed="22"/>
      </top>
      <bottom>
        <color indexed="63"/>
      </bottom>
    </border>
    <border>
      <left style="thin">
        <color indexed="31"/>
      </left>
      <right style="thin">
        <color indexed="31"/>
      </right>
      <top style="thin">
        <color indexed="31"/>
      </top>
      <bottom style="thin">
        <color indexed="31"/>
      </bottom>
    </border>
    <border>
      <left>
        <color indexed="63"/>
      </left>
      <right>
        <color indexed="63"/>
      </right>
      <top>
        <color indexed="63"/>
      </top>
      <bottom style="double"/>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color indexed="22"/>
      </left>
      <right>
        <color indexed="63"/>
      </right>
      <top style="thin">
        <color indexed="22"/>
      </top>
      <bottom>
        <color indexed="63"/>
      </bottom>
    </border>
    <border>
      <left>
        <color indexed="63"/>
      </left>
      <right>
        <color indexed="63"/>
      </right>
      <top style="dotted">
        <color indexed="8"/>
      </top>
      <bottom>
        <color indexed="63"/>
      </bottom>
    </border>
    <border>
      <left>
        <color indexed="63"/>
      </left>
      <right>
        <color indexed="63"/>
      </right>
      <top style="medium">
        <color indexed="10"/>
      </top>
      <bottom style="medium">
        <color indexed="10"/>
      </bottom>
    </border>
    <border>
      <left style="thin">
        <color indexed="22"/>
      </left>
      <right style="medium">
        <color indexed="10"/>
      </right>
      <top style="medium">
        <color indexed="10"/>
      </top>
      <bottom style="thin">
        <color indexed="22"/>
      </bottom>
    </border>
    <border>
      <left style="thin">
        <color indexed="22"/>
      </left>
      <right style="medium">
        <color indexed="10"/>
      </right>
      <top style="thin">
        <color indexed="22"/>
      </top>
      <bottom style="medium">
        <color indexed="10"/>
      </bottom>
    </border>
    <border>
      <left style="medium">
        <color indexed="10"/>
      </left>
      <right style="thin">
        <color indexed="22"/>
      </right>
      <top style="medium">
        <color indexed="10"/>
      </top>
      <bottom>
        <color indexed="63"/>
      </bottom>
    </border>
    <border>
      <left style="medium">
        <color indexed="10"/>
      </left>
      <right style="thin">
        <color indexed="22"/>
      </right>
      <top>
        <color indexed="63"/>
      </top>
      <bottom style="medium">
        <color indexed="10"/>
      </bottom>
    </border>
    <border>
      <left style="medium"/>
      <right>
        <color indexed="63"/>
      </right>
      <top style="medium"/>
      <bottom>
        <color indexed="63"/>
      </bottom>
    </border>
    <border>
      <left>
        <color indexed="63"/>
      </left>
      <right>
        <color indexed="63"/>
      </right>
      <top style="mediumDashed">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medium">
        <color indexed="10"/>
      </left>
      <right>
        <color indexed="63"/>
      </right>
      <top style="mediumDashed">
        <color indexed="10"/>
      </top>
      <bottom>
        <color indexed="63"/>
      </bottom>
    </border>
    <border>
      <left style="thin">
        <color indexed="8"/>
      </left>
      <right style="dotted">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dotted">
        <color indexed="8"/>
      </right>
      <top style="thin">
        <color indexed="22"/>
      </top>
      <bottom style="thin">
        <color indexed="22"/>
      </bottom>
    </border>
    <border>
      <left>
        <color indexed="63"/>
      </left>
      <right style="thin">
        <color indexed="8"/>
      </right>
      <top style="thin">
        <color indexed="22"/>
      </top>
      <bottom style="thin">
        <color indexed="22"/>
      </bottom>
    </border>
    <border>
      <left style="thin">
        <color indexed="8"/>
      </left>
      <right style="dotted">
        <color indexed="8"/>
      </right>
      <top style="thin">
        <color indexed="22"/>
      </top>
      <bottom style="thin">
        <color indexed="8"/>
      </bottom>
    </border>
    <border>
      <left>
        <color indexed="63"/>
      </left>
      <right style="thin">
        <color indexed="8"/>
      </right>
      <top style="thin">
        <color indexed="22"/>
      </top>
      <bottom style="thin">
        <color indexed="8"/>
      </bottom>
    </border>
    <border>
      <left style="double"/>
      <right>
        <color indexed="63"/>
      </right>
      <top>
        <color indexed="63"/>
      </top>
      <bottom style="double"/>
    </border>
    <border>
      <left style="thick"/>
      <right style="thin">
        <color indexed="22"/>
      </right>
      <top style="medium"/>
      <bottom>
        <color indexed="63"/>
      </bottom>
    </border>
    <border>
      <left style="thick"/>
      <right>
        <color indexed="63"/>
      </right>
      <top style="thin">
        <color indexed="22"/>
      </top>
      <bottom>
        <color indexed="63"/>
      </bottom>
    </border>
    <border>
      <left style="medium"/>
      <right>
        <color indexed="63"/>
      </right>
      <top>
        <color indexed="63"/>
      </top>
      <bottom style="medium"/>
    </border>
    <border>
      <left style="thin">
        <color indexed="22"/>
      </left>
      <right>
        <color indexed="63"/>
      </right>
      <top style="medium"/>
      <bottom>
        <color indexed="63"/>
      </bottom>
    </border>
    <border>
      <left>
        <color indexed="63"/>
      </left>
      <right>
        <color indexed="63"/>
      </right>
      <top style="medium"/>
      <bottom>
        <color indexed="63"/>
      </bottom>
    </border>
    <border>
      <left>
        <color indexed="63"/>
      </left>
      <right style="thin">
        <color indexed="22"/>
      </right>
      <top style="medium"/>
      <bottom>
        <color indexed="63"/>
      </bottom>
    </border>
    <border>
      <left>
        <color indexed="63"/>
      </left>
      <right style="thin">
        <color indexed="22"/>
      </right>
      <top style="medium"/>
      <bottom style="mediu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top style="double"/>
      <bottom>
        <color indexed="63"/>
      </bottom>
    </border>
    <border>
      <left style="double"/>
      <right>
        <color indexed="63"/>
      </right>
      <top>
        <color indexed="63"/>
      </top>
      <bottom>
        <color indexed="63"/>
      </bottom>
    </border>
    <border>
      <left style="medium">
        <color indexed="10"/>
      </left>
      <right>
        <color indexed="63"/>
      </right>
      <top style="thin">
        <color indexed="22"/>
      </top>
      <bottom style="medium">
        <color indexed="10"/>
      </bottom>
    </border>
    <border>
      <left>
        <color indexed="63"/>
      </left>
      <right style="medium">
        <color indexed="10"/>
      </right>
      <top style="thin">
        <color indexed="22"/>
      </top>
      <bottom style="medium">
        <color indexed="10"/>
      </bottom>
    </border>
    <border>
      <left>
        <color indexed="63"/>
      </left>
      <right>
        <color indexed="63"/>
      </right>
      <top style="thin">
        <color indexed="22"/>
      </top>
      <bottom style="thin"/>
    </border>
    <border>
      <left style="thin">
        <color indexed="22"/>
      </left>
      <right style="thin">
        <color indexed="22"/>
      </right>
      <top style="medium"/>
      <bottom style="double"/>
    </border>
    <border>
      <left style="thin">
        <color indexed="22"/>
      </left>
      <right style="thin">
        <color indexed="22"/>
      </right>
      <top style="double"/>
      <bottom style="thin">
        <color indexed="22"/>
      </bottom>
    </border>
    <border>
      <left style="double">
        <color indexed="8"/>
      </left>
      <right style="thin">
        <color indexed="22"/>
      </right>
      <top style="double"/>
      <bottom style="thin">
        <color indexed="22"/>
      </bottom>
    </border>
    <border>
      <left style="double">
        <color indexed="8"/>
      </left>
      <right style="thin">
        <color indexed="22"/>
      </right>
      <top>
        <color indexed="63"/>
      </top>
      <bottom>
        <color indexed="63"/>
      </bottom>
    </border>
    <border>
      <left style="thin">
        <color indexed="22"/>
      </left>
      <right style="thin">
        <color indexed="22"/>
      </right>
      <top>
        <color indexed="63"/>
      </top>
      <bottom>
        <color indexed="63"/>
      </bottom>
    </border>
    <border>
      <left style="double">
        <color indexed="8"/>
      </left>
      <right>
        <color indexed="63"/>
      </right>
      <top>
        <color indexed="63"/>
      </top>
      <bottom style="thin">
        <color indexed="22"/>
      </bottom>
    </border>
    <border>
      <left style="double">
        <color indexed="8"/>
      </left>
      <right>
        <color indexed="63"/>
      </right>
      <top style="thin">
        <color indexed="22"/>
      </top>
      <bottom style="thin">
        <color indexed="22"/>
      </bottom>
    </border>
    <border>
      <left>
        <color indexed="63"/>
      </left>
      <right style="double"/>
      <top style="double">
        <color indexed="8"/>
      </top>
      <bottom>
        <color indexed="63"/>
      </bottom>
    </border>
    <border>
      <left style="thin">
        <color indexed="22"/>
      </left>
      <right>
        <color indexed="63"/>
      </right>
      <top style="double"/>
      <bottom style="thin">
        <color indexed="22"/>
      </bottom>
    </border>
    <border>
      <left style="thin">
        <color indexed="22"/>
      </left>
      <right style="thin">
        <color indexed="22"/>
      </right>
      <top style="dotted">
        <color indexed="8"/>
      </top>
      <bottom style="thin">
        <color indexed="22"/>
      </bottom>
    </border>
    <border>
      <left style="thin"/>
      <right>
        <color indexed="63"/>
      </right>
      <top>
        <color indexed="63"/>
      </top>
      <bottom style="thin">
        <color indexed="22"/>
      </bottom>
    </border>
    <border>
      <left style="double"/>
      <right>
        <color indexed="63"/>
      </right>
      <top style="double"/>
      <bottom>
        <color indexed="63"/>
      </bottom>
    </border>
    <border>
      <left style="double"/>
      <right style="thin"/>
      <top>
        <color indexed="63"/>
      </top>
      <bottom>
        <color indexed="63"/>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style="double"/>
      <top style="thin">
        <color indexed="22"/>
      </top>
      <bottom>
        <color indexed="63"/>
      </bottom>
    </border>
    <border>
      <left style="thin">
        <color indexed="22"/>
      </left>
      <right style="thin"/>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double"/>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dotted"/>
      <top>
        <color indexed="63"/>
      </top>
      <bottom>
        <color indexed="63"/>
      </bottom>
    </border>
    <border>
      <left style="thin"/>
      <right>
        <color indexed="63"/>
      </right>
      <top style="thin">
        <color indexed="22"/>
      </top>
      <bottom style="thin">
        <color indexed="22"/>
      </bottom>
    </border>
    <border>
      <left style="thin">
        <color indexed="22"/>
      </left>
      <right style="thin"/>
      <top>
        <color indexed="63"/>
      </top>
      <bottom>
        <color indexed="63"/>
      </bottom>
    </border>
    <border>
      <left>
        <color indexed="63"/>
      </left>
      <right style="thin"/>
      <top>
        <color indexed="63"/>
      </top>
      <bottom style="thin">
        <color indexed="22"/>
      </bottom>
    </border>
    <border>
      <left>
        <color indexed="63"/>
      </left>
      <right style="thin"/>
      <top style="thin">
        <color indexed="22"/>
      </top>
      <bottom>
        <color indexed="63"/>
      </bottom>
    </border>
    <border>
      <left style="double"/>
      <right style="thin"/>
      <top>
        <color indexed="63"/>
      </top>
      <bottom style="double"/>
    </border>
    <border>
      <left style="thin"/>
      <right style="thin">
        <color indexed="22"/>
      </right>
      <top style="thin">
        <color indexed="22"/>
      </top>
      <bottom style="double"/>
    </border>
    <border>
      <left style="thin">
        <color indexed="22"/>
      </left>
      <right style="thin"/>
      <top style="thin">
        <color indexed="22"/>
      </top>
      <bottom style="double"/>
    </border>
    <border>
      <left>
        <color indexed="63"/>
      </left>
      <right style="thin">
        <color indexed="22"/>
      </right>
      <top style="thin">
        <color indexed="22"/>
      </top>
      <bottom style="double"/>
    </border>
    <border>
      <left style="thin">
        <color indexed="22"/>
      </left>
      <right style="double"/>
      <top style="thin">
        <color indexed="22"/>
      </top>
      <bottom style="double"/>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bottom style="dotted">
        <color indexed="22"/>
      </bottom>
    </border>
    <border>
      <left style="thin">
        <color indexed="8"/>
      </left>
      <right>
        <color indexed="63"/>
      </right>
      <top style="thin"/>
      <bottom>
        <color indexed="63"/>
      </bottom>
    </border>
    <border>
      <left>
        <color indexed="63"/>
      </left>
      <right style="thin">
        <color indexed="8"/>
      </right>
      <top style="thin"/>
      <bottom style="dotted">
        <color indexed="22"/>
      </bottom>
    </border>
    <border>
      <left>
        <color indexed="63"/>
      </left>
      <right style="thin"/>
      <top style="thin">
        <color indexed="22"/>
      </top>
      <bottom style="thin">
        <color indexed="22"/>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22"/>
      </left>
      <right style="thin">
        <color indexed="22"/>
      </right>
      <top style="thin">
        <color indexed="22"/>
      </top>
      <bottom style="double">
        <color indexed="8"/>
      </bottom>
    </border>
    <border>
      <left>
        <color indexed="63"/>
      </left>
      <right style="medium">
        <color indexed="10"/>
      </right>
      <top style="thin">
        <color theme="1"/>
      </top>
      <bottom>
        <color indexed="63"/>
      </bottom>
    </border>
    <border>
      <left>
        <color indexed="63"/>
      </left>
      <right style="medium">
        <color indexed="10"/>
      </right>
      <top>
        <color indexed="63"/>
      </top>
      <bottom style="thin">
        <color theme="1"/>
      </bottom>
    </border>
    <border>
      <left>
        <color indexed="63"/>
      </left>
      <right style="dotted"/>
      <top style="thin">
        <color indexed="22"/>
      </top>
      <bottom style="thin">
        <color indexed="22"/>
      </bottom>
    </border>
    <border>
      <left style="thin"/>
      <right>
        <color indexed="63"/>
      </right>
      <top style="thin">
        <color indexed="22"/>
      </top>
      <bottom>
        <color indexed="63"/>
      </bottom>
    </border>
    <border>
      <left>
        <color indexed="63"/>
      </left>
      <right style="dotted">
        <color indexed="8"/>
      </right>
      <top style="thin">
        <color indexed="22"/>
      </top>
      <bottom>
        <color indexed="63"/>
      </bottom>
    </border>
    <border>
      <left style="dotted">
        <color indexed="8"/>
      </left>
      <right>
        <color indexed="63"/>
      </right>
      <top style="thin">
        <color indexed="22"/>
      </top>
      <bottom style="thin">
        <color indexed="22"/>
      </bottom>
    </border>
    <border>
      <left>
        <color indexed="63"/>
      </left>
      <right style="dotted">
        <color indexed="8"/>
      </right>
      <top style="thin">
        <color indexed="22"/>
      </top>
      <bottom style="thin">
        <color indexed="22"/>
      </bottom>
    </border>
    <border>
      <left style="dotted">
        <color indexed="8"/>
      </left>
      <right>
        <color indexed="63"/>
      </right>
      <top style="thin">
        <color indexed="22"/>
      </top>
      <bottom>
        <color indexed="63"/>
      </bottom>
    </border>
    <border>
      <left style="dotted"/>
      <right>
        <color indexed="63"/>
      </right>
      <top style="thin">
        <color indexed="22"/>
      </top>
      <bottom style="thin">
        <color indexed="22"/>
      </bottom>
    </border>
    <border>
      <left>
        <color indexed="63"/>
      </left>
      <right style="dotted"/>
      <top>
        <color indexed="63"/>
      </top>
      <bottom style="thin">
        <color indexed="22"/>
      </bottom>
    </border>
    <border>
      <left style="dotted"/>
      <right>
        <color indexed="63"/>
      </right>
      <top>
        <color indexed="63"/>
      </top>
      <bottom style="thin">
        <color indexed="22"/>
      </bottom>
    </border>
    <border>
      <left style="thin">
        <color indexed="22"/>
      </left>
      <right>
        <color indexed="63"/>
      </right>
      <top style="medium">
        <color indexed="8"/>
      </top>
      <bottom style="thin">
        <color indexed="22"/>
      </bottom>
    </border>
    <border>
      <left>
        <color indexed="63"/>
      </left>
      <right>
        <color indexed="63"/>
      </right>
      <top style="medium">
        <color indexed="8"/>
      </top>
      <bottom style="thin">
        <color indexed="22"/>
      </bottom>
    </border>
    <border>
      <left>
        <color indexed="63"/>
      </left>
      <right style="medium"/>
      <top style="medium">
        <color indexed="8"/>
      </top>
      <bottom style="thin">
        <color indexed="22"/>
      </bottom>
    </border>
    <border>
      <left>
        <color indexed="63"/>
      </left>
      <right>
        <color indexed="63"/>
      </right>
      <top style="thin">
        <color indexed="22"/>
      </top>
      <bottom style="thin">
        <color indexed="22"/>
      </bottom>
    </border>
    <border>
      <left>
        <color indexed="63"/>
      </left>
      <right style="medium"/>
      <top style="thin">
        <color indexed="22"/>
      </top>
      <bottom style="thin">
        <color indexed="22"/>
      </bottom>
    </border>
    <border>
      <left style="thin">
        <color indexed="22"/>
      </left>
      <right>
        <color indexed="63"/>
      </right>
      <top style="thin">
        <color indexed="22"/>
      </top>
      <bottom style="medium"/>
    </border>
    <border>
      <left>
        <color indexed="63"/>
      </left>
      <right>
        <color indexed="63"/>
      </right>
      <top style="thin">
        <color indexed="22"/>
      </top>
      <bottom style="medium"/>
    </border>
    <border>
      <left>
        <color indexed="63"/>
      </left>
      <right style="medium"/>
      <top style="thin">
        <color indexed="22"/>
      </top>
      <bottom style="medium"/>
    </border>
    <border>
      <left>
        <color indexed="63"/>
      </left>
      <right style="medium"/>
      <top style="medium"/>
      <bottom>
        <color indexed="63"/>
      </bottom>
    </border>
    <border>
      <left>
        <color indexed="63"/>
      </left>
      <right style="medium"/>
      <top>
        <color indexed="63"/>
      </top>
      <bottom>
        <color indexed="63"/>
      </bottom>
    </border>
    <border>
      <left style="thin">
        <color indexed="8"/>
      </left>
      <right>
        <color indexed="63"/>
      </right>
      <top style="thin">
        <color indexed="22"/>
      </top>
      <bottom>
        <color indexed="63"/>
      </bottom>
    </border>
    <border>
      <left style="thin">
        <color indexed="8"/>
      </left>
      <right>
        <color indexed="63"/>
      </right>
      <top style="thin">
        <color indexed="22"/>
      </top>
      <bottom style="thin">
        <color indexed="8"/>
      </bottom>
    </border>
    <border>
      <left>
        <color indexed="63"/>
      </left>
      <right>
        <color indexed="63"/>
      </right>
      <top style="thin">
        <color indexed="22"/>
      </top>
      <bottom style="thin">
        <color indexed="8"/>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dotted">
        <color indexed="8"/>
      </left>
      <right>
        <color indexed="63"/>
      </right>
      <top style="thin">
        <color indexed="22"/>
      </top>
      <bottom style="thin">
        <color indexed="8"/>
      </bottom>
    </border>
    <border>
      <left>
        <color indexed="63"/>
      </left>
      <right style="dotted">
        <color indexed="8"/>
      </right>
      <top style="thin">
        <color indexed="22"/>
      </top>
      <bottom style="thin">
        <color indexed="8"/>
      </bottom>
    </border>
    <border>
      <left>
        <color indexed="63"/>
      </left>
      <right style="thin">
        <color indexed="8"/>
      </right>
      <top style="thin">
        <color indexed="22"/>
      </top>
      <bottom>
        <color indexed="63"/>
      </bottom>
    </border>
    <border>
      <left style="thin">
        <color indexed="8"/>
      </left>
      <right>
        <color indexed="63"/>
      </right>
      <top style="thin">
        <color indexed="8"/>
      </top>
      <bottom>
        <color indexed="63"/>
      </bottom>
    </border>
    <border>
      <left>
        <color indexed="63"/>
      </left>
      <right>
        <color indexed="63"/>
      </right>
      <top style="dotted">
        <color indexed="22"/>
      </top>
      <bottom>
        <color indexed="63"/>
      </bottom>
    </border>
    <border>
      <left>
        <color indexed="63"/>
      </left>
      <right style="medium">
        <color indexed="10"/>
      </right>
      <top style="dotted">
        <color indexed="22"/>
      </top>
      <bottom>
        <color indexed="63"/>
      </bottom>
    </border>
    <border>
      <left>
        <color indexed="63"/>
      </left>
      <right style="thin"/>
      <top style="thin"/>
      <bottom style="thin"/>
    </border>
    <border>
      <left style="thin"/>
      <right style="thin">
        <color indexed="22"/>
      </right>
      <top>
        <color indexed="63"/>
      </top>
      <bottom>
        <color indexed="63"/>
      </bottom>
    </border>
    <border>
      <left style="thin">
        <color indexed="8"/>
      </left>
      <right>
        <color indexed="63"/>
      </right>
      <top style="thin">
        <color indexed="22"/>
      </top>
      <bottom style="double"/>
    </border>
    <border>
      <left>
        <color indexed="63"/>
      </left>
      <right style="thin">
        <color indexed="8"/>
      </right>
      <top style="thin">
        <color indexed="22"/>
      </top>
      <bottom style="double"/>
    </border>
    <border>
      <left>
        <color indexed="63"/>
      </left>
      <right style="double">
        <color indexed="8"/>
      </right>
      <top style="thin"/>
      <bottom style="dotted">
        <color indexed="22"/>
      </bottom>
    </border>
    <border>
      <left style="double">
        <color indexed="8"/>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style="thin"/>
    </border>
    <border>
      <left>
        <color indexed="63"/>
      </left>
      <right style="double">
        <color indexed="8"/>
      </right>
      <top style="dotted">
        <color indexed="22"/>
      </top>
      <bottom>
        <color indexed="63"/>
      </bottom>
    </border>
    <border>
      <left style="double">
        <color indexed="8"/>
      </left>
      <right>
        <color indexed="63"/>
      </right>
      <top style="thin"/>
      <bottom style="dotted">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08">
    <xf numFmtId="0" fontId="0" fillId="0" borderId="0" xfId="0" applyAlignment="1">
      <alignment/>
    </xf>
    <xf numFmtId="2" fontId="0" fillId="0" borderId="0" xfId="0" applyNumberForma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center"/>
    </xf>
    <xf numFmtId="0" fontId="0" fillId="0" borderId="0" xfId="0" applyAlignment="1">
      <alignment horizontal="center"/>
    </xf>
    <xf numFmtId="1" fontId="0" fillId="0" borderId="0" xfId="0" applyNumberFormat="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Alignment="1">
      <alignment horizontal="right"/>
    </xf>
    <xf numFmtId="0" fontId="0" fillId="0" borderId="10" xfId="0" applyBorder="1" applyAlignment="1">
      <alignment/>
    </xf>
    <xf numFmtId="0" fontId="0" fillId="0" borderId="0" xfId="0" applyAlignment="1">
      <alignment/>
    </xf>
    <xf numFmtId="0" fontId="1" fillId="0" borderId="0" xfId="0" applyFont="1" applyAlignment="1">
      <alignment horizontal="right"/>
    </xf>
    <xf numFmtId="0" fontId="9" fillId="0" borderId="0" xfId="0" applyFont="1" applyAlignment="1">
      <alignment/>
    </xf>
    <xf numFmtId="164" fontId="0" fillId="0" borderId="0" xfId="0" applyNumberFormat="1" applyAlignment="1">
      <alignment/>
    </xf>
    <xf numFmtId="1" fontId="0" fillId="0" borderId="11" xfId="0" applyNumberFormat="1" applyBorder="1" applyAlignment="1">
      <alignment horizontal="center"/>
    </xf>
    <xf numFmtId="1" fontId="0" fillId="0" borderId="12" xfId="0" applyNumberFormat="1" applyBorder="1" applyAlignment="1">
      <alignment horizontal="center"/>
    </xf>
    <xf numFmtId="0" fontId="1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3" xfId="0" applyBorder="1" applyAlignment="1">
      <alignment/>
    </xf>
    <xf numFmtId="0" fontId="0" fillId="0" borderId="14" xfId="0" applyBorder="1" applyAlignment="1">
      <alignment/>
    </xf>
    <xf numFmtId="0" fontId="11" fillId="0" borderId="0" xfId="0" applyFont="1" applyAlignment="1">
      <alignment/>
    </xf>
    <xf numFmtId="0" fontId="8"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18" xfId="0" applyBorder="1" applyAlignment="1">
      <alignment/>
    </xf>
    <xf numFmtId="0" fontId="0" fillId="0" borderId="19" xfId="0" applyBorder="1" applyAlignment="1">
      <alignment/>
    </xf>
    <xf numFmtId="0" fontId="0" fillId="0" borderId="20" xfId="0" applyBorder="1" applyAlignment="1">
      <alignment horizontal="left"/>
    </xf>
    <xf numFmtId="0" fontId="2" fillId="0" borderId="21"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xf>
    <xf numFmtId="0" fontId="0" fillId="0" borderId="22" xfId="0" applyBorder="1" applyAlignment="1">
      <alignment horizontal="center"/>
    </xf>
    <xf numFmtId="0" fontId="0" fillId="0" borderId="20" xfId="0" applyBorder="1" applyAlignment="1">
      <alignment horizontal="center"/>
    </xf>
    <xf numFmtId="1" fontId="0" fillId="0" borderId="0" xfId="0" applyNumberFormat="1" applyBorder="1" applyAlignment="1">
      <alignment horizontal="center"/>
    </xf>
    <xf numFmtId="0" fontId="2" fillId="0" borderId="21" xfId="0" applyFont="1" applyBorder="1" applyAlignment="1">
      <alignment horizontal="left"/>
    </xf>
    <xf numFmtId="0" fontId="0" fillId="0" borderId="11" xfId="0" applyBorder="1" applyAlignment="1">
      <alignment horizontal="left"/>
    </xf>
    <xf numFmtId="0" fontId="2" fillId="0" borderId="23" xfId="0" applyFont="1" applyBorder="1" applyAlignment="1">
      <alignment horizontal="left"/>
    </xf>
    <xf numFmtId="0" fontId="0" fillId="0" borderId="12" xfId="0" applyBorder="1" applyAlignment="1">
      <alignment horizontal="left"/>
    </xf>
    <xf numFmtId="0" fontId="0" fillId="0" borderId="23" xfId="0" applyBorder="1" applyAlignment="1">
      <alignment/>
    </xf>
    <xf numFmtId="0" fontId="0" fillId="0" borderId="12" xfId="0" applyBorder="1" applyAlignment="1">
      <alignment/>
    </xf>
    <xf numFmtId="0" fontId="2" fillId="0" borderId="23"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0" fillId="0" borderId="24" xfId="0" applyBorder="1" applyAlignment="1">
      <alignment/>
    </xf>
    <xf numFmtId="0" fontId="0" fillId="0" borderId="25" xfId="0" applyBorder="1" applyAlignment="1">
      <alignment/>
    </xf>
    <xf numFmtId="0" fontId="0" fillId="0" borderId="23" xfId="0" applyNumberFormat="1" applyBorder="1" applyAlignment="1">
      <alignment horizontal="left"/>
    </xf>
    <xf numFmtId="0" fontId="10" fillId="0" borderId="26" xfId="0" applyFont="1" applyBorder="1" applyAlignment="1">
      <alignment/>
    </xf>
    <xf numFmtId="0" fontId="6" fillId="0" borderId="0" xfId="0" applyFont="1" applyBorder="1" applyAlignment="1">
      <alignment wrapText="1"/>
    </xf>
    <xf numFmtId="0" fontId="6" fillId="0" borderId="0" xfId="0" applyFont="1" applyBorder="1" applyAlignment="1">
      <alignment horizontal="center" wrapText="1"/>
    </xf>
    <xf numFmtId="0" fontId="6" fillId="0" borderId="18" xfId="0" applyFont="1" applyBorder="1" applyAlignment="1">
      <alignment wrapText="1"/>
    </xf>
    <xf numFmtId="0" fontId="0" fillId="0" borderId="27" xfId="0" applyBorder="1" applyAlignment="1">
      <alignment/>
    </xf>
    <xf numFmtId="0" fontId="0" fillId="0" borderId="28" xfId="0" applyBorder="1" applyAlignment="1">
      <alignment/>
    </xf>
    <xf numFmtId="0" fontId="0" fillId="0" borderId="0" xfId="0" applyFill="1" applyBorder="1" applyAlignment="1">
      <alignment horizontal="center"/>
    </xf>
    <xf numFmtId="2" fontId="0" fillId="0" borderId="0" xfId="0" applyNumberFormat="1" applyBorder="1" applyAlignment="1">
      <alignment horizontal="center"/>
    </xf>
    <xf numFmtId="0" fontId="0" fillId="0" borderId="0" xfId="0" applyNumberFormat="1" applyBorder="1" applyAlignment="1">
      <alignment horizontal="left"/>
    </xf>
    <xf numFmtId="0" fontId="6" fillId="0" borderId="10" xfId="0" applyNumberFormat="1" applyFont="1" applyBorder="1" applyAlignment="1">
      <alignment horizontal="left" wrapText="1"/>
    </xf>
    <xf numFmtId="0" fontId="6" fillId="0" borderId="0" xfId="0" applyFont="1" applyFill="1" applyBorder="1" applyAlignment="1">
      <alignment wrapText="1"/>
    </xf>
    <xf numFmtId="0" fontId="0" fillId="0" borderId="10" xfId="0" applyFont="1" applyBorder="1" applyAlignment="1">
      <alignment/>
    </xf>
    <xf numFmtId="0" fontId="0" fillId="0" borderId="20" xfId="0" applyNumberFormat="1" applyBorder="1" applyAlignment="1">
      <alignment horizontal="left"/>
    </xf>
    <xf numFmtId="0" fontId="4" fillId="0" borderId="27" xfId="0" applyFont="1" applyBorder="1" applyAlignment="1">
      <alignment vertical="top"/>
    </xf>
    <xf numFmtId="0" fontId="0" fillId="0" borderId="0" xfId="0" applyNumberFormat="1" applyFont="1" applyAlignment="1">
      <alignment/>
    </xf>
    <xf numFmtId="0" fontId="6" fillId="0" borderId="10" xfId="0" applyFont="1" applyBorder="1" applyAlignment="1">
      <alignment wrapText="1"/>
    </xf>
    <xf numFmtId="0" fontId="4" fillId="0" borderId="19" xfId="0" applyFont="1" applyBorder="1" applyAlignment="1">
      <alignment vertical="top"/>
    </xf>
    <xf numFmtId="0" fontId="4" fillId="0" borderId="29" xfId="0" applyFont="1" applyBorder="1" applyAlignment="1">
      <alignment/>
    </xf>
    <xf numFmtId="49" fontId="0" fillId="0" borderId="0" xfId="0" applyNumberFormat="1" applyBorder="1" applyAlignment="1">
      <alignment horizontal="center" vertical="center"/>
    </xf>
    <xf numFmtId="0" fontId="6" fillId="0" borderId="0" xfId="0" applyFont="1" applyBorder="1" applyAlignment="1">
      <alignment/>
    </xf>
    <xf numFmtId="0" fontId="0" fillId="0" borderId="0" xfId="0" applyNumberFormat="1" applyBorder="1" applyAlignment="1">
      <alignment/>
    </xf>
    <xf numFmtId="1" fontId="0" fillId="0" borderId="0" xfId="0" applyNumberFormat="1" applyBorder="1" applyAlignment="1">
      <alignment horizontal="left"/>
    </xf>
    <xf numFmtId="0" fontId="0" fillId="0" borderId="0" xfId="0" applyFont="1" applyBorder="1" applyAlignment="1">
      <alignment horizontal="center" vertical="center" wrapText="1"/>
    </xf>
    <xf numFmtId="0" fontId="0" fillId="0" borderId="0" xfId="0" applyFill="1" applyBorder="1" applyAlignment="1">
      <alignment/>
    </xf>
    <xf numFmtId="1" fontId="0" fillId="0" borderId="0" xfId="0" applyNumberFormat="1" applyFill="1" applyBorder="1" applyAlignment="1">
      <alignment horizontal="left"/>
    </xf>
    <xf numFmtId="0" fontId="0" fillId="0" borderId="0" xfId="0" applyNumberFormat="1" applyFill="1" applyBorder="1" applyAlignment="1">
      <alignment/>
    </xf>
    <xf numFmtId="49" fontId="12" fillId="0" borderId="27" xfId="0" applyNumberFormat="1" applyFont="1" applyBorder="1" applyAlignment="1">
      <alignment/>
    </xf>
    <xf numFmtId="0" fontId="6" fillId="0" borderId="0" xfId="0" applyNumberFormat="1" applyFont="1" applyAlignment="1">
      <alignment/>
    </xf>
    <xf numFmtId="0" fontId="0" fillId="0" borderId="27" xfId="0" applyBorder="1" applyAlignment="1">
      <alignment horizontal="center"/>
    </xf>
    <xf numFmtId="0" fontId="0" fillId="0" borderId="27" xfId="0" applyBorder="1" applyAlignment="1">
      <alignment horizontal="left"/>
    </xf>
    <xf numFmtId="1" fontId="0" fillId="0" borderId="28" xfId="0" applyNumberFormat="1" applyBorder="1" applyAlignment="1">
      <alignment horizontal="left"/>
    </xf>
    <xf numFmtId="0" fontId="0" fillId="0" borderId="30" xfId="0" applyBorder="1" applyAlignment="1">
      <alignment/>
    </xf>
    <xf numFmtId="0" fontId="0" fillId="0" borderId="0" xfId="0" applyBorder="1" applyAlignment="1">
      <alignment wrapText="1"/>
    </xf>
    <xf numFmtId="0" fontId="15" fillId="0" borderId="0" xfId="0" applyFont="1" applyAlignment="1">
      <alignment/>
    </xf>
    <xf numFmtId="0" fontId="0" fillId="0" borderId="10" xfId="0" applyFill="1" applyBorder="1" applyAlignment="1">
      <alignment horizontal="center"/>
    </xf>
    <xf numFmtId="0" fontId="4" fillId="0" borderId="0" xfId="0" applyFont="1" applyBorder="1" applyAlignment="1">
      <alignment vertical="center"/>
    </xf>
    <xf numFmtId="0" fontId="1" fillId="0" borderId="0" xfId="0" applyFont="1" applyBorder="1" applyAlignment="1">
      <alignment horizontal="right"/>
    </xf>
    <xf numFmtId="0" fontId="0" fillId="0" borderId="0" xfId="53" applyFont="1" applyBorder="1" applyAlignment="1" applyProtection="1">
      <alignment/>
      <protection/>
    </xf>
    <xf numFmtId="0" fontId="0" fillId="0" borderId="0" xfId="0" applyBorder="1" applyAlignment="1">
      <alignment/>
    </xf>
    <xf numFmtId="0" fontId="4" fillId="0" borderId="0" xfId="0" applyFont="1" applyBorder="1" applyAlignment="1">
      <alignment vertical="center"/>
    </xf>
    <xf numFmtId="0" fontId="4" fillId="0" borderId="0" xfId="0" applyFont="1" applyBorder="1" applyAlignment="1">
      <alignment/>
    </xf>
    <xf numFmtId="0" fontId="15" fillId="0" borderId="0" xfId="0" applyFont="1" applyFill="1" applyBorder="1" applyAlignment="1">
      <alignment/>
    </xf>
    <xf numFmtId="0" fontId="0" fillId="0" borderId="31" xfId="0" applyBorder="1" applyAlignment="1">
      <alignment/>
    </xf>
    <xf numFmtId="0" fontId="0" fillId="0" borderId="32" xfId="0" applyBorder="1" applyAlignment="1">
      <alignment/>
    </xf>
    <xf numFmtId="0" fontId="4" fillId="0" borderId="0" xfId="0" applyFont="1" applyFill="1" applyBorder="1" applyAlignment="1">
      <alignment vertical="top" wrapText="1"/>
    </xf>
    <xf numFmtId="0" fontId="0" fillId="0" borderId="33" xfId="0" applyFill="1" applyBorder="1" applyAlignment="1">
      <alignment horizontal="center"/>
    </xf>
    <xf numFmtId="0" fontId="0" fillId="0" borderId="0" xfId="0" applyFont="1" applyBorder="1" applyAlignment="1">
      <alignment vertical="center"/>
    </xf>
    <xf numFmtId="0" fontId="0" fillId="0" borderId="34" xfId="0" applyFill="1" applyBorder="1" applyAlignment="1">
      <alignment horizontal="center"/>
    </xf>
    <xf numFmtId="0" fontId="0" fillId="0" borderId="35" xfId="0" applyBorder="1" applyAlignment="1">
      <alignment/>
    </xf>
    <xf numFmtId="1" fontId="0" fillId="0" borderId="36" xfId="0" applyNumberFormat="1" applyBorder="1" applyAlignment="1">
      <alignment horizontal="left"/>
    </xf>
    <xf numFmtId="0" fontId="0" fillId="0" borderId="24" xfId="0" applyFill="1" applyBorder="1" applyAlignment="1">
      <alignment horizontal="center"/>
    </xf>
    <xf numFmtId="0" fontId="17" fillId="0" borderId="0" xfId="0" applyFont="1" applyAlignment="1">
      <alignment/>
    </xf>
    <xf numFmtId="0" fontId="0" fillId="33" borderId="33"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0" fillId="33" borderId="38" xfId="0" applyFill="1" applyBorder="1" applyAlignment="1" applyProtection="1">
      <alignment horizontal="center"/>
      <protection locked="0"/>
    </xf>
    <xf numFmtId="0" fontId="1" fillId="0" borderId="10" xfId="0" applyFont="1" applyBorder="1" applyAlignment="1">
      <alignment/>
    </xf>
    <xf numFmtId="0" fontId="0" fillId="0" borderId="39" xfId="0" applyBorder="1" applyAlignment="1">
      <alignment/>
    </xf>
    <xf numFmtId="2" fontId="0" fillId="0" borderId="0" xfId="0" applyNumberFormat="1" applyBorder="1" applyAlignment="1">
      <alignment/>
    </xf>
    <xf numFmtId="49" fontId="15" fillId="0" borderId="0" xfId="0" applyNumberFormat="1" applyFont="1" applyFill="1" applyBorder="1" applyAlignment="1">
      <alignment/>
    </xf>
    <xf numFmtId="49" fontId="15" fillId="0" borderId="0" xfId="0" applyNumberFormat="1" applyFont="1" applyFill="1" applyBorder="1" applyAlignment="1">
      <alignment horizontal="center"/>
    </xf>
    <xf numFmtId="1" fontId="12" fillId="0" borderId="23" xfId="0" applyNumberFormat="1" applyFont="1" applyBorder="1" applyAlignment="1">
      <alignment horizontal="center"/>
    </xf>
    <xf numFmtId="1" fontId="12" fillId="0" borderId="13" xfId="0" applyNumberFormat="1" applyFont="1" applyBorder="1" applyAlignment="1">
      <alignment horizontal="center"/>
    </xf>
    <xf numFmtId="1" fontId="12" fillId="0" borderId="21" xfId="0" applyNumberFormat="1" applyFont="1" applyBorder="1" applyAlignment="1">
      <alignment horizontal="center"/>
    </xf>
    <xf numFmtId="1" fontId="12" fillId="0" borderId="40" xfId="0" applyNumberFormat="1" applyFont="1" applyBorder="1" applyAlignment="1">
      <alignment/>
    </xf>
    <xf numFmtId="0" fontId="12" fillId="0" borderId="41" xfId="0" applyFont="1" applyBorder="1" applyAlignment="1">
      <alignment/>
    </xf>
    <xf numFmtId="1" fontId="12" fillId="0" borderId="21" xfId="0" applyNumberFormat="1" applyFont="1" applyBorder="1" applyAlignment="1">
      <alignment/>
    </xf>
    <xf numFmtId="0" fontId="12" fillId="0" borderId="11" xfId="0" applyFont="1" applyBorder="1" applyAlignment="1">
      <alignment/>
    </xf>
    <xf numFmtId="0" fontId="12" fillId="1" borderId="40" xfId="0" applyFont="1" applyFill="1" applyBorder="1" applyAlignment="1">
      <alignment horizontal="center"/>
    </xf>
    <xf numFmtId="0" fontId="12" fillId="0" borderId="21" xfId="0" applyFont="1" applyBorder="1" applyAlignment="1">
      <alignment horizontal="center"/>
    </xf>
    <xf numFmtId="0" fontId="12" fillId="1" borderId="21" xfId="0" applyFont="1" applyFill="1" applyBorder="1" applyAlignment="1">
      <alignment horizontal="center"/>
    </xf>
    <xf numFmtId="0" fontId="2" fillId="0" borderId="37" xfId="0" applyFont="1" applyBorder="1" applyAlignment="1">
      <alignment horizontal="center"/>
    </xf>
    <xf numFmtId="1" fontId="12" fillId="0" borderId="0" xfId="0" applyNumberFormat="1" applyFont="1" applyBorder="1" applyAlignment="1">
      <alignment horizontal="center"/>
    </xf>
    <xf numFmtId="0" fontId="0" fillId="0" borderId="42" xfId="0" applyBorder="1" applyAlignment="1">
      <alignment/>
    </xf>
    <xf numFmtId="49" fontId="0" fillId="0" borderId="0" xfId="0" applyNumberFormat="1" applyBorder="1" applyAlignment="1">
      <alignment horizontal="center"/>
    </xf>
    <xf numFmtId="0" fontId="0" fillId="0" borderId="43" xfId="0" applyBorder="1" applyAlignment="1">
      <alignment/>
    </xf>
    <xf numFmtId="0" fontId="0" fillId="0" borderId="0" xfId="0" applyFon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49" fontId="12" fillId="0" borderId="47" xfId="0" applyNumberFormat="1" applyFont="1" applyFill="1" applyBorder="1" applyAlignment="1" applyProtection="1">
      <alignment horizontal="center"/>
      <protection locked="0"/>
    </xf>
    <xf numFmtId="0" fontId="0" fillId="0" borderId="0" xfId="0" applyNumberFormat="1" applyAlignment="1">
      <alignment horizontal="center"/>
    </xf>
    <xf numFmtId="0" fontId="0" fillId="0" borderId="33" xfId="0" applyFill="1" applyBorder="1" applyAlignment="1">
      <alignment/>
    </xf>
    <xf numFmtId="0" fontId="15" fillId="0" borderId="0" xfId="0" applyNumberFormat="1" applyFont="1" applyFill="1" applyBorder="1" applyAlignment="1" applyProtection="1">
      <alignment/>
      <protection locked="0"/>
    </xf>
    <xf numFmtId="0" fontId="0" fillId="0" borderId="48" xfId="0" applyBorder="1" applyAlignment="1">
      <alignment/>
    </xf>
    <xf numFmtId="49" fontId="0" fillId="0" borderId="0" xfId="0" applyNumberFormat="1" applyFont="1" applyBorder="1" applyAlignment="1">
      <alignment horizontal="right"/>
    </xf>
    <xf numFmtId="49" fontId="15" fillId="0" borderId="0" xfId="0" applyNumberFormat="1" applyFont="1" applyAlignment="1">
      <alignment/>
    </xf>
    <xf numFmtId="49" fontId="15" fillId="0" borderId="0" xfId="0" applyNumberFormat="1" applyFont="1" applyBorder="1" applyAlignment="1">
      <alignment/>
    </xf>
    <xf numFmtId="0" fontId="0" fillId="0" borderId="20" xfId="0" applyNumberFormat="1" applyBorder="1" applyAlignment="1">
      <alignment horizontal="center"/>
    </xf>
    <xf numFmtId="0" fontId="0" fillId="1" borderId="49" xfId="0" applyFill="1" applyBorder="1" applyAlignment="1">
      <alignment horizontal="center"/>
    </xf>
    <xf numFmtId="0" fontId="0" fillId="0" borderId="50" xfId="0" applyFill="1" applyBorder="1" applyAlignment="1">
      <alignment horizontal="center"/>
    </xf>
    <xf numFmtId="0" fontId="12" fillId="0" borderId="13" xfId="0" applyFont="1" applyBorder="1" applyAlignment="1">
      <alignment horizontal="center"/>
    </xf>
    <xf numFmtId="0" fontId="0" fillId="0" borderId="51" xfId="0" applyFill="1" applyBorder="1" applyAlignment="1">
      <alignment horizontal="center"/>
    </xf>
    <xf numFmtId="0" fontId="0" fillId="1" borderId="20" xfId="0" applyFill="1" applyBorder="1" applyAlignment="1">
      <alignment horizontal="center"/>
    </xf>
    <xf numFmtId="0" fontId="12" fillId="0" borderId="52" xfId="0" applyNumberFormat="1" applyFont="1" applyBorder="1" applyAlignment="1">
      <alignment horizontal="center"/>
    </xf>
    <xf numFmtId="0" fontId="12" fillId="0" borderId="53" xfId="0" applyNumberFormat="1" applyFont="1" applyBorder="1" applyAlignment="1">
      <alignment horizontal="center"/>
    </xf>
    <xf numFmtId="0" fontId="0" fillId="0" borderId="0" xfId="0" applyBorder="1" applyAlignment="1">
      <alignment horizontal="left" vertical="center"/>
    </xf>
    <xf numFmtId="0" fontId="0" fillId="0" borderId="0" xfId="53" applyFont="1" applyBorder="1" applyAlignment="1" applyProtection="1">
      <alignment horizontal="left"/>
      <protection/>
    </xf>
    <xf numFmtId="164" fontId="0" fillId="0" borderId="0" xfId="0" applyNumberFormat="1" applyFill="1" applyBorder="1" applyAlignment="1">
      <alignment horizontal="center"/>
    </xf>
    <xf numFmtId="0" fontId="15" fillId="0" borderId="0" xfId="0" applyFont="1" applyAlignment="1">
      <alignment/>
    </xf>
    <xf numFmtId="49" fontId="12" fillId="0" borderId="0" xfId="0" applyNumberFormat="1" applyFont="1" applyAlignment="1">
      <alignment/>
    </xf>
    <xf numFmtId="0" fontId="4" fillId="0" borderId="54" xfId="0" applyFont="1" applyBorder="1" applyAlignment="1">
      <alignment/>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21" fillId="0" borderId="0" xfId="0" applyFont="1" applyBorder="1" applyAlignment="1">
      <alignment horizontal="center"/>
    </xf>
    <xf numFmtId="0" fontId="21" fillId="0" borderId="56" xfId="0" applyFont="1" applyBorder="1" applyAlignment="1">
      <alignment horizontal="center"/>
    </xf>
    <xf numFmtId="0" fontId="21" fillId="0" borderId="57" xfId="0" applyFont="1" applyBorder="1" applyAlignment="1">
      <alignment horizontal="center"/>
    </xf>
    <xf numFmtId="1" fontId="15" fillId="0" borderId="40" xfId="0" applyNumberFormat="1" applyFont="1" applyBorder="1" applyAlignment="1">
      <alignment/>
    </xf>
    <xf numFmtId="0" fontId="15" fillId="0" borderId="49" xfId="0" applyFont="1" applyBorder="1" applyAlignment="1">
      <alignment horizontal="center"/>
    </xf>
    <xf numFmtId="1" fontId="15" fillId="0" borderId="49" xfId="0" applyNumberFormat="1" applyFont="1" applyBorder="1" applyAlignment="1">
      <alignment/>
    </xf>
    <xf numFmtId="0" fontId="15" fillId="0" borderId="41" xfId="0" applyFont="1" applyBorder="1" applyAlignment="1">
      <alignment/>
    </xf>
    <xf numFmtId="1" fontId="12" fillId="0" borderId="23" xfId="0" applyNumberFormat="1" applyFont="1" applyBorder="1" applyAlignment="1">
      <alignment horizontal="center" vertical="center"/>
    </xf>
    <xf numFmtId="1" fontId="0" fillId="0" borderId="12" xfId="0" applyNumberFormat="1" applyBorder="1" applyAlignment="1">
      <alignment horizontal="center" vertical="center"/>
    </xf>
    <xf numFmtId="0" fontId="0" fillId="0" borderId="58" xfId="0" applyFont="1" applyBorder="1" applyAlignment="1">
      <alignment horizontal="center" vertical="center"/>
    </xf>
    <xf numFmtId="1" fontId="0" fillId="0" borderId="55" xfId="0" applyNumberFormat="1" applyBorder="1" applyAlignment="1">
      <alignment horizontal="center" vertical="center"/>
    </xf>
    <xf numFmtId="1" fontId="12" fillId="0" borderId="59" xfId="0" applyNumberFormat="1" applyFont="1" applyBorder="1" applyAlignment="1">
      <alignment horizontal="center" vertical="center"/>
    </xf>
    <xf numFmtId="0" fontId="1" fillId="0" borderId="21" xfId="0" applyFont="1" applyBorder="1" applyAlignment="1">
      <alignment/>
    </xf>
    <xf numFmtId="0" fontId="0" fillId="0" borderId="20" xfId="0" applyBorder="1" applyAlignment="1">
      <alignment/>
    </xf>
    <xf numFmtId="1" fontId="0" fillId="0" borderId="14" xfId="0" applyNumberFormat="1" applyBorder="1" applyAlignment="1">
      <alignment horizontal="center"/>
    </xf>
    <xf numFmtId="0" fontId="0" fillId="0" borderId="37" xfId="0" applyFill="1" applyBorder="1" applyAlignment="1">
      <alignment/>
    </xf>
    <xf numFmtId="0" fontId="2" fillId="0" borderId="60" xfId="0" applyFont="1" applyBorder="1" applyAlignment="1">
      <alignment horizontal="center"/>
    </xf>
    <xf numFmtId="0" fontId="2" fillId="0" borderId="61" xfId="0" applyFont="1" applyBorder="1" applyAlignment="1">
      <alignment horizontal="center"/>
    </xf>
    <xf numFmtId="0" fontId="0" fillId="33" borderId="62" xfId="0" applyFill="1" applyBorder="1" applyAlignment="1" applyProtection="1">
      <alignment horizontal="center"/>
      <protection locked="0"/>
    </xf>
    <xf numFmtId="0" fontId="0" fillId="33" borderId="63" xfId="0" applyFill="1" applyBorder="1" applyAlignment="1" applyProtection="1">
      <alignment horizontal="center"/>
      <protection locked="0"/>
    </xf>
    <xf numFmtId="0" fontId="0" fillId="33" borderId="64" xfId="0" applyFill="1" applyBorder="1" applyAlignment="1" applyProtection="1">
      <alignment horizontal="center"/>
      <protection locked="0"/>
    </xf>
    <xf numFmtId="0" fontId="0" fillId="33" borderId="65" xfId="0" applyFill="1" applyBorder="1" applyAlignment="1" applyProtection="1">
      <alignment horizontal="center"/>
      <protection locked="0"/>
    </xf>
    <xf numFmtId="49" fontId="12" fillId="0" borderId="26" xfId="0" applyNumberFormat="1" applyFont="1" applyBorder="1" applyAlignment="1">
      <alignment/>
    </xf>
    <xf numFmtId="1" fontId="0" fillId="1" borderId="41" xfId="0" applyNumberFormat="1" applyFill="1" applyBorder="1" applyAlignment="1">
      <alignment horizontal="center"/>
    </xf>
    <xf numFmtId="0" fontId="6" fillId="0" borderId="10" xfId="0" applyFont="1" applyBorder="1" applyAlignment="1">
      <alignment/>
    </xf>
    <xf numFmtId="1" fontId="0" fillId="1" borderId="11" xfId="0" applyNumberFormat="1" applyFill="1" applyBorder="1" applyAlignment="1">
      <alignment horizontal="center"/>
    </xf>
    <xf numFmtId="0" fontId="0" fillId="0" borderId="0" xfId="0" applyNumberFormat="1" applyAlignment="1">
      <alignment/>
    </xf>
    <xf numFmtId="0" fontId="12" fillId="0" borderId="0" xfId="0" applyFont="1" applyBorder="1" applyAlignment="1">
      <alignment/>
    </xf>
    <xf numFmtId="0" fontId="0" fillId="0" borderId="66" xfId="0" applyBorder="1" applyAlignment="1">
      <alignment/>
    </xf>
    <xf numFmtId="0" fontId="0" fillId="0" borderId="47" xfId="0" applyFill="1" applyBorder="1" applyAlignment="1">
      <alignment/>
    </xf>
    <xf numFmtId="0" fontId="0" fillId="33" borderId="67" xfId="0" applyFill="1" applyBorder="1" applyAlignment="1">
      <alignment/>
    </xf>
    <xf numFmtId="0" fontId="12" fillId="0" borderId="68" xfId="0" applyFont="1" applyBorder="1" applyAlignment="1">
      <alignment horizontal="center"/>
    </xf>
    <xf numFmtId="0" fontId="0" fillId="0" borderId="42" xfId="0" applyBorder="1" applyAlignment="1">
      <alignment horizontal="center"/>
    </xf>
    <xf numFmtId="0" fontId="4" fillId="0" borderId="69" xfId="0" applyFont="1" applyBorder="1" applyAlignment="1">
      <alignment/>
    </xf>
    <xf numFmtId="0" fontId="18" fillId="0" borderId="70" xfId="0" applyFont="1" applyFill="1" applyBorder="1" applyAlignment="1" applyProtection="1">
      <alignment vertical="top"/>
      <protection locked="0"/>
    </xf>
    <xf numFmtId="0" fontId="0" fillId="0" borderId="71" xfId="0" applyFill="1" applyBorder="1" applyAlignment="1">
      <alignment/>
    </xf>
    <xf numFmtId="0" fontId="0" fillId="0" borderId="72" xfId="0" applyFill="1" applyBorder="1" applyAlignment="1">
      <alignment/>
    </xf>
    <xf numFmtId="0" fontId="4" fillId="0" borderId="73" xfId="0" applyFont="1" applyFill="1" applyBorder="1" applyAlignment="1">
      <alignment/>
    </xf>
    <xf numFmtId="0" fontId="0" fillId="0" borderId="74" xfId="0" applyBorder="1" applyAlignment="1">
      <alignment/>
    </xf>
    <xf numFmtId="0" fontId="2" fillId="0" borderId="74" xfId="0" applyFont="1" applyBorder="1" applyAlignment="1">
      <alignment/>
    </xf>
    <xf numFmtId="0" fontId="1" fillId="0" borderId="74" xfId="0" applyFont="1" applyBorder="1" applyAlignment="1">
      <alignment horizontal="right"/>
    </xf>
    <xf numFmtId="0" fontId="0" fillId="0" borderId="74" xfId="0" applyFont="1" applyBorder="1" applyAlignment="1">
      <alignment/>
    </xf>
    <xf numFmtId="0" fontId="0" fillId="0" borderId="74" xfId="0" applyFill="1" applyBorder="1" applyAlignment="1">
      <alignment/>
    </xf>
    <xf numFmtId="0" fontId="0" fillId="0" borderId="75" xfId="0" applyBorder="1" applyAlignment="1">
      <alignment/>
    </xf>
    <xf numFmtId="0" fontId="0" fillId="0" borderId="76" xfId="0" applyBorder="1" applyAlignment="1">
      <alignment/>
    </xf>
    <xf numFmtId="0" fontId="4" fillId="0" borderId="76" xfId="0" applyFont="1" applyFill="1" applyBorder="1" applyAlignment="1">
      <alignment/>
    </xf>
    <xf numFmtId="0" fontId="4" fillId="0" borderId="76" xfId="0" applyFont="1" applyBorder="1" applyAlignment="1">
      <alignment/>
    </xf>
    <xf numFmtId="0" fontId="0" fillId="0" borderId="77" xfId="0" applyBorder="1" applyAlignment="1">
      <alignment/>
    </xf>
    <xf numFmtId="0" fontId="10" fillId="0" borderId="78" xfId="0" applyFont="1" applyBorder="1" applyAlignment="1">
      <alignment/>
    </xf>
    <xf numFmtId="0" fontId="0" fillId="0" borderId="79" xfId="0" applyBorder="1" applyAlignment="1">
      <alignment/>
    </xf>
    <xf numFmtId="0" fontId="0" fillId="0" borderId="79" xfId="0" applyFill="1" applyBorder="1" applyAlignment="1">
      <alignment/>
    </xf>
    <xf numFmtId="0" fontId="0" fillId="0" borderId="80" xfId="0" applyBorder="1" applyAlignment="1">
      <alignment/>
    </xf>
    <xf numFmtId="0" fontId="0" fillId="0" borderId="81" xfId="0" applyBorder="1" applyAlignment="1">
      <alignment/>
    </xf>
    <xf numFmtId="1" fontId="0" fillId="0" borderId="0" xfId="0" applyNumberFormat="1" applyFill="1" applyBorder="1" applyAlignment="1">
      <alignment horizontal="center"/>
    </xf>
    <xf numFmtId="0" fontId="15" fillId="0" borderId="0" xfId="0" applyFont="1" applyBorder="1" applyAlignment="1">
      <alignment horizontal="center" vertical="center"/>
    </xf>
    <xf numFmtId="1" fontId="15" fillId="0" borderId="0" xfId="0" applyNumberFormat="1" applyFont="1" applyBorder="1" applyAlignment="1">
      <alignment horizontal="center"/>
    </xf>
    <xf numFmtId="0" fontId="20" fillId="0" borderId="0" xfId="0" applyFont="1" applyBorder="1" applyAlignment="1">
      <alignment horizontal="center" vertical="center"/>
    </xf>
    <xf numFmtId="1" fontId="12" fillId="0" borderId="82" xfId="0" applyNumberFormat="1" applyFont="1" applyBorder="1" applyAlignment="1">
      <alignment horizontal="center" vertical="center"/>
    </xf>
    <xf numFmtId="1" fontId="0" fillId="0" borderId="83" xfId="0" applyNumberFormat="1" applyBorder="1" applyAlignment="1">
      <alignment horizontal="center" vertical="center"/>
    </xf>
    <xf numFmtId="0" fontId="0" fillId="0" borderId="84" xfId="0" applyBorder="1" applyAlignment="1">
      <alignment horizontal="center" vertical="center"/>
    </xf>
    <xf numFmtId="0" fontId="12" fillId="0" borderId="0" xfId="0" applyFont="1" applyAlignment="1">
      <alignment/>
    </xf>
    <xf numFmtId="0" fontId="0" fillId="0" borderId="85" xfId="0" applyFill="1" applyBorder="1" applyAlignment="1">
      <alignment vertical="top" wrapText="1"/>
    </xf>
    <xf numFmtId="0" fontId="0" fillId="0" borderId="86" xfId="0" applyFill="1" applyBorder="1" applyAlignment="1">
      <alignment/>
    </xf>
    <xf numFmtId="0" fontId="10" fillId="0" borderId="87" xfId="0" applyFont="1" applyFill="1" applyBorder="1" applyAlignment="1">
      <alignment/>
    </xf>
    <xf numFmtId="0" fontId="0" fillId="0" borderId="88" xfId="0" applyBorder="1" applyAlignment="1">
      <alignment/>
    </xf>
    <xf numFmtId="0" fontId="0" fillId="0" borderId="39" xfId="0" applyBorder="1" applyAlignment="1">
      <alignment/>
    </xf>
    <xf numFmtId="0" fontId="0" fillId="0" borderId="30" xfId="0" applyBorder="1" applyAlignment="1">
      <alignment horizontal="center"/>
    </xf>
    <xf numFmtId="0" fontId="0" fillId="0" borderId="89" xfId="0" applyFill="1" applyBorder="1" applyAlignment="1">
      <alignment/>
    </xf>
    <xf numFmtId="0" fontId="4" fillId="0" borderId="90" xfId="0" applyFont="1" applyFill="1" applyBorder="1" applyAlignment="1">
      <alignment/>
    </xf>
    <xf numFmtId="0" fontId="0" fillId="0" borderId="91" xfId="0" applyFill="1" applyBorder="1" applyAlignment="1">
      <alignment/>
    </xf>
    <xf numFmtId="0" fontId="0" fillId="0" borderId="31" xfId="0" applyFill="1" applyBorder="1" applyAlignment="1">
      <alignment/>
    </xf>
    <xf numFmtId="0" fontId="10" fillId="0" borderId="81" xfId="0" applyFont="1" applyBorder="1" applyAlignment="1">
      <alignment/>
    </xf>
    <xf numFmtId="0" fontId="6" fillId="0" borderId="81" xfId="0" applyNumberFormat="1" applyFont="1" applyBorder="1" applyAlignment="1">
      <alignment horizontal="left" wrapText="1"/>
    </xf>
    <xf numFmtId="0" fontId="0" fillId="0" borderId="81" xfId="0" applyNumberFormat="1" applyBorder="1" applyAlignment="1">
      <alignment horizontal="left"/>
    </xf>
    <xf numFmtId="0" fontId="0" fillId="0" borderId="81" xfId="0" applyNumberFormat="1" applyBorder="1" applyAlignment="1">
      <alignment horizontal="center"/>
    </xf>
    <xf numFmtId="0" fontId="10" fillId="0" borderId="81" xfId="0" applyFont="1" applyBorder="1" applyAlignment="1">
      <alignment/>
    </xf>
    <xf numFmtId="0" fontId="10"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Alignment="1" applyProtection="1">
      <alignment/>
      <protection/>
    </xf>
    <xf numFmtId="49" fontId="0" fillId="0" borderId="79" xfId="0" applyNumberFormat="1" applyBorder="1" applyAlignment="1" applyProtection="1">
      <alignment horizontal="center"/>
      <protection/>
    </xf>
    <xf numFmtId="0" fontId="0" fillId="0" borderId="79" xfId="0" applyBorder="1" applyAlignment="1" applyProtection="1">
      <alignment/>
      <protection/>
    </xf>
    <xf numFmtId="0" fontId="0" fillId="0" borderId="92" xfId="0" applyFill="1" applyBorder="1" applyAlignment="1" applyProtection="1">
      <alignment/>
      <protection/>
    </xf>
    <xf numFmtId="0" fontId="10" fillId="0" borderId="79" xfId="0" applyFont="1" applyBorder="1" applyAlignment="1" applyProtection="1">
      <alignment/>
      <protection/>
    </xf>
    <xf numFmtId="0" fontId="0" fillId="0" borderId="0" xfId="0" applyAlignment="1" applyProtection="1">
      <alignment/>
      <protection/>
    </xf>
    <xf numFmtId="0" fontId="0" fillId="0" borderId="76" xfId="0" applyFill="1"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10" fillId="0" borderId="0" xfId="0" applyFont="1" applyAlignment="1" applyProtection="1">
      <alignment/>
      <protection/>
    </xf>
    <xf numFmtId="0" fontId="4" fillId="0" borderId="0" xfId="0" applyFont="1" applyAlignment="1" applyProtection="1">
      <alignment/>
      <protection/>
    </xf>
    <xf numFmtId="0" fontId="0" fillId="0" borderId="0" xfId="0" applyFill="1" applyAlignment="1" applyProtection="1">
      <alignment/>
      <protection/>
    </xf>
    <xf numFmtId="0" fontId="0" fillId="0" borderId="86" xfId="0" applyFill="1" applyBorder="1" applyAlignment="1" applyProtection="1">
      <alignment/>
      <protection/>
    </xf>
    <xf numFmtId="0" fontId="0" fillId="0" borderId="93" xfId="0" applyFill="1" applyBorder="1" applyAlignment="1" applyProtection="1">
      <alignment/>
      <protection/>
    </xf>
    <xf numFmtId="0" fontId="0" fillId="0" borderId="80" xfId="0" applyFill="1" applyBorder="1" applyAlignment="1" applyProtection="1">
      <alignment/>
      <protection/>
    </xf>
    <xf numFmtId="0" fontId="0" fillId="0" borderId="0" xfId="0" applyBorder="1" applyAlignment="1" applyProtection="1">
      <alignment/>
      <protection/>
    </xf>
    <xf numFmtId="0" fontId="0" fillId="0" borderId="48" xfId="0" applyBorder="1" applyAlignment="1" applyProtection="1">
      <alignment/>
      <protection/>
    </xf>
    <xf numFmtId="0" fontId="0" fillId="0" borderId="94" xfId="0" applyFill="1" applyBorder="1" applyAlignment="1" applyProtection="1">
      <alignment horizontal="center"/>
      <protection/>
    </xf>
    <xf numFmtId="0" fontId="0" fillId="0" borderId="33" xfId="0" applyFill="1" applyBorder="1" applyAlignment="1" applyProtection="1">
      <alignment horizontal="center"/>
      <protection/>
    </xf>
    <xf numFmtId="0" fontId="12" fillId="0" borderId="0" xfId="0" applyFont="1" applyAlignment="1" applyProtection="1">
      <alignment/>
      <protection/>
    </xf>
    <xf numFmtId="0" fontId="20" fillId="0" borderId="0" xfId="0" applyFont="1" applyAlignment="1" applyProtection="1">
      <alignment/>
      <protection/>
    </xf>
    <xf numFmtId="0" fontId="10" fillId="0" borderId="30" xfId="0" applyFont="1" applyBorder="1" applyAlignment="1" applyProtection="1">
      <alignment/>
      <protection/>
    </xf>
    <xf numFmtId="0" fontId="0" fillId="0" borderId="30" xfId="0" applyBorder="1" applyAlignment="1" applyProtection="1">
      <alignment/>
      <protection/>
    </xf>
    <xf numFmtId="0" fontId="0" fillId="0" borderId="95" xfId="0" applyBorder="1" applyAlignment="1" applyProtection="1">
      <alignment/>
      <protection/>
    </xf>
    <xf numFmtId="0" fontId="0" fillId="0" borderId="34" xfId="0" applyFill="1" applyBorder="1" applyAlignment="1" applyProtection="1">
      <alignment/>
      <protection/>
    </xf>
    <xf numFmtId="0" fontId="0" fillId="0" borderId="33" xfId="0" applyFill="1" applyBorder="1" applyAlignment="1" applyProtection="1">
      <alignment/>
      <protection/>
    </xf>
    <xf numFmtId="0" fontId="0" fillId="0" borderId="34" xfId="0" applyFont="1" applyFill="1" applyBorder="1" applyAlignment="1" applyProtection="1">
      <alignment/>
      <protection/>
    </xf>
    <xf numFmtId="0" fontId="1" fillId="0" borderId="33" xfId="0" applyFont="1" applyFill="1" applyBorder="1" applyAlignment="1" applyProtection="1">
      <alignment/>
      <protection/>
    </xf>
    <xf numFmtId="0" fontId="0" fillId="0" borderId="10" xfId="0" applyBorder="1" applyAlignment="1" applyProtection="1">
      <alignment/>
      <protection/>
    </xf>
    <xf numFmtId="0" fontId="0" fillId="0" borderId="0" xfId="0" applyFont="1" applyAlignment="1" applyProtection="1">
      <alignment horizontal="left"/>
      <protection/>
    </xf>
    <xf numFmtId="0" fontId="10" fillId="0" borderId="96" xfId="0" applyFont="1" applyBorder="1" applyAlignment="1" applyProtection="1">
      <alignment/>
      <protection/>
    </xf>
    <xf numFmtId="0" fontId="0" fillId="0" borderId="81" xfId="0" applyBorder="1" applyAlignment="1" applyProtection="1">
      <alignment/>
      <protection/>
    </xf>
    <xf numFmtId="0" fontId="0" fillId="0" borderId="77" xfId="0" applyBorder="1" applyAlignment="1" applyProtection="1">
      <alignment/>
      <protection/>
    </xf>
    <xf numFmtId="0" fontId="0" fillId="0" borderId="66" xfId="0" applyBorder="1" applyAlignment="1" applyProtection="1">
      <alignment/>
      <protection/>
    </xf>
    <xf numFmtId="0" fontId="0" fillId="0" borderId="39" xfId="0" applyBorder="1" applyAlignment="1" applyProtection="1">
      <alignment/>
      <protection/>
    </xf>
    <xf numFmtId="2" fontId="0" fillId="0" borderId="0" xfId="0" applyNumberFormat="1" applyAlignment="1" applyProtection="1">
      <alignment/>
      <protection/>
    </xf>
    <xf numFmtId="164" fontId="0" fillId="0" borderId="0" xfId="0" applyNumberFormat="1" applyAlignment="1" applyProtection="1">
      <alignment/>
      <protection/>
    </xf>
    <xf numFmtId="0" fontId="23" fillId="0" borderId="0" xfId="0" applyFont="1" applyAlignment="1" applyProtection="1">
      <alignment/>
      <protection/>
    </xf>
    <xf numFmtId="0" fontId="9" fillId="0" borderId="0" xfId="0" applyFont="1" applyAlignment="1" applyProtection="1">
      <alignment horizontal="center" vertical="top"/>
      <protection/>
    </xf>
    <xf numFmtId="0" fontId="0" fillId="0" borderId="96" xfId="0" applyBorder="1" applyAlignment="1" applyProtection="1">
      <alignment/>
      <protection/>
    </xf>
    <xf numFmtId="0" fontId="0" fillId="0" borderId="97" xfId="0" applyBorder="1" applyAlignment="1" applyProtection="1">
      <alignment/>
      <protection/>
    </xf>
    <xf numFmtId="0" fontId="2" fillId="0" borderId="97" xfId="0" applyFont="1" applyBorder="1" applyAlignment="1" applyProtection="1">
      <alignment horizontal="center"/>
      <protection/>
    </xf>
    <xf numFmtId="0" fontId="2" fillId="0" borderId="10" xfId="0" applyFont="1" applyBorder="1" applyAlignment="1" applyProtection="1">
      <alignment horizontal="center"/>
      <protection/>
    </xf>
    <xf numFmtId="0" fontId="18" fillId="0" borderId="18" xfId="0" applyFont="1" applyBorder="1" applyAlignment="1" applyProtection="1">
      <alignment horizontal="center" wrapText="1"/>
      <protection/>
    </xf>
    <xf numFmtId="0" fontId="18" fillId="0" borderId="76" xfId="0" applyFont="1" applyBorder="1" applyAlignment="1" applyProtection="1">
      <alignment horizontal="center" wrapText="1"/>
      <protection/>
    </xf>
    <xf numFmtId="0" fontId="2" fillId="1" borderId="98" xfId="0" applyFont="1" applyFill="1" applyBorder="1" applyAlignment="1" applyProtection="1">
      <alignment horizontal="center"/>
      <protection/>
    </xf>
    <xf numFmtId="0" fontId="2" fillId="1" borderId="99" xfId="0" applyFont="1" applyFill="1" applyBorder="1" applyAlignment="1" applyProtection="1">
      <alignment horizontal="center"/>
      <protection/>
    </xf>
    <xf numFmtId="0" fontId="0" fillId="1" borderId="98" xfId="0" applyFill="1" applyBorder="1" applyAlignment="1" applyProtection="1">
      <alignment/>
      <protection/>
    </xf>
    <xf numFmtId="0" fontId="0" fillId="1" borderId="99" xfId="0" applyFill="1" applyBorder="1" applyAlignment="1" applyProtection="1">
      <alignment/>
      <protection/>
    </xf>
    <xf numFmtId="0" fontId="0" fillId="1" borderId="100" xfId="0" applyFill="1" applyBorder="1" applyAlignment="1" applyProtection="1">
      <alignment/>
      <protection/>
    </xf>
    <xf numFmtId="0" fontId="0" fillId="0" borderId="26" xfId="0" applyFont="1" applyBorder="1" applyAlignment="1" applyProtection="1">
      <alignment/>
      <protection/>
    </xf>
    <xf numFmtId="0" fontId="0" fillId="0" borderId="24" xfId="0" applyBorder="1" applyAlignment="1" applyProtection="1">
      <alignment/>
      <protection/>
    </xf>
    <xf numFmtId="0" fontId="0" fillId="0" borderId="97" xfId="0" applyFont="1" applyBorder="1" applyAlignment="1" applyProtection="1">
      <alignment/>
      <protection/>
    </xf>
    <xf numFmtId="1" fontId="12" fillId="0" borderId="10" xfId="0" applyNumberFormat="1" applyFont="1" applyBorder="1" applyAlignment="1" applyProtection="1">
      <alignment horizontal="center"/>
      <protection/>
    </xf>
    <xf numFmtId="0" fontId="0" fillId="0" borderId="18" xfId="0" applyBorder="1" applyAlignment="1" applyProtection="1">
      <alignment horizontal="center"/>
      <protection/>
    </xf>
    <xf numFmtId="0" fontId="0" fillId="1" borderId="34" xfId="0" applyFill="1" applyBorder="1" applyAlignment="1" applyProtection="1">
      <alignment horizontal="center"/>
      <protection/>
    </xf>
    <xf numFmtId="0" fontId="0" fillId="1" borderId="101" xfId="0" applyFill="1" applyBorder="1" applyAlignment="1" applyProtection="1">
      <alignment horizontal="center"/>
      <protection/>
    </xf>
    <xf numFmtId="0" fontId="0" fillId="1" borderId="102" xfId="0" applyFill="1" applyBorder="1" applyAlignment="1" applyProtection="1">
      <alignment horizontal="center"/>
      <protection/>
    </xf>
    <xf numFmtId="0" fontId="0" fillId="1" borderId="103" xfId="0" applyFill="1" applyBorder="1" applyAlignment="1" applyProtection="1">
      <alignment horizontal="center"/>
      <protection/>
    </xf>
    <xf numFmtId="0" fontId="0" fillId="0" borderId="10" xfId="0" applyFont="1" applyBorder="1" applyAlignment="1" applyProtection="1">
      <alignment/>
      <protection/>
    </xf>
    <xf numFmtId="0" fontId="0" fillId="1" borderId="98" xfId="0" applyFill="1" applyBorder="1" applyAlignment="1" applyProtection="1">
      <alignment horizontal="center"/>
      <protection/>
    </xf>
    <xf numFmtId="0" fontId="0" fillId="1" borderId="99" xfId="0" applyFill="1" applyBorder="1" applyAlignment="1" applyProtection="1">
      <alignment horizontal="center"/>
      <protection/>
    </xf>
    <xf numFmtId="0" fontId="0" fillId="1" borderId="47" xfId="0" applyFill="1" applyBorder="1" applyAlignment="1" applyProtection="1">
      <alignment horizontal="center"/>
      <protection/>
    </xf>
    <xf numFmtId="0" fontId="0" fillId="1" borderId="100" xfId="0" applyFill="1" applyBorder="1" applyAlignment="1" applyProtection="1">
      <alignment horizontal="center"/>
      <protection/>
    </xf>
    <xf numFmtId="0" fontId="0" fillId="0" borderId="19" xfId="0" applyFont="1" applyBorder="1" applyAlignment="1" applyProtection="1">
      <alignment/>
      <protection/>
    </xf>
    <xf numFmtId="0" fontId="0" fillId="0" borderId="27" xfId="0" applyBorder="1" applyAlignment="1" applyProtection="1">
      <alignment/>
      <protection/>
    </xf>
    <xf numFmtId="0" fontId="0" fillId="0" borderId="0" xfId="0" applyFont="1" applyAlignment="1" applyProtection="1">
      <alignment/>
      <protection/>
    </xf>
    <xf numFmtId="0" fontId="0" fillId="0" borderId="104" xfId="0" applyFont="1" applyBorder="1" applyAlignment="1" applyProtection="1">
      <alignment/>
      <protection/>
    </xf>
    <xf numFmtId="0" fontId="0" fillId="0" borderId="105" xfId="0" applyBorder="1" applyAlignment="1" applyProtection="1">
      <alignment/>
      <protection/>
    </xf>
    <xf numFmtId="0" fontId="0" fillId="1" borderId="106" xfId="0" applyFill="1" applyBorder="1" applyAlignment="1" applyProtection="1">
      <alignment horizontal="center"/>
      <protection/>
    </xf>
    <xf numFmtId="0" fontId="0" fillId="1" borderId="107" xfId="0" applyFill="1" applyBorder="1" applyAlignment="1" applyProtection="1">
      <alignment horizontal="center"/>
      <protection/>
    </xf>
    <xf numFmtId="1" fontId="0" fillId="0" borderId="108" xfId="0" applyNumberFormat="1" applyBorder="1" applyAlignment="1" applyProtection="1">
      <alignment horizontal="center"/>
      <protection/>
    </xf>
    <xf numFmtId="1" fontId="12" fillId="0" borderId="0" xfId="0" applyNumberFormat="1" applyFont="1" applyBorder="1" applyAlignment="1" applyProtection="1">
      <alignment horizontal="center"/>
      <protection/>
    </xf>
    <xf numFmtId="1" fontId="0" fillId="0" borderId="76" xfId="0" applyNumberFormat="1" applyBorder="1" applyAlignment="1" applyProtection="1">
      <alignment horizontal="center"/>
      <protection/>
    </xf>
    <xf numFmtId="0" fontId="0" fillId="0" borderId="0" xfId="0" applyAlignment="1" applyProtection="1">
      <alignment horizontal="center" vertical="center" wrapText="1"/>
      <protection/>
    </xf>
    <xf numFmtId="0" fontId="0" fillId="1" borderId="109" xfId="0" applyFill="1" applyBorder="1" applyAlignment="1" applyProtection="1">
      <alignment horizontal="center"/>
      <protection/>
    </xf>
    <xf numFmtId="1" fontId="0" fillId="0" borderId="99" xfId="0" applyNumberFormat="1" applyBorder="1" applyAlignment="1" applyProtection="1">
      <alignment horizontal="center"/>
      <protection/>
    </xf>
    <xf numFmtId="0" fontId="0" fillId="0" borderId="0" xfId="0" applyAlignment="1" applyProtection="1">
      <alignment horizontal="center" wrapText="1"/>
      <protection/>
    </xf>
    <xf numFmtId="1" fontId="0" fillId="0" borderId="110" xfId="0" applyNumberFormat="1" applyBorder="1" applyAlignment="1" applyProtection="1">
      <alignment horizontal="center"/>
      <protection/>
    </xf>
    <xf numFmtId="0" fontId="0" fillId="0" borderId="10" xfId="0" applyBorder="1" applyAlignment="1" applyProtection="1">
      <alignment vertical="center"/>
      <protection/>
    </xf>
    <xf numFmtId="0" fontId="0" fillId="0" borderId="97" xfId="0" applyFont="1" applyBorder="1" applyAlignment="1" applyProtection="1">
      <alignment vertical="center"/>
      <protection/>
    </xf>
    <xf numFmtId="0" fontId="0" fillId="1" borderId="99" xfId="0" applyFill="1" applyBorder="1" applyAlignment="1" applyProtection="1">
      <alignment horizontal="right"/>
      <protection/>
    </xf>
    <xf numFmtId="1" fontId="15" fillId="0" borderId="99" xfId="0" applyNumberFormat="1" applyFont="1" applyBorder="1" applyAlignment="1" applyProtection="1">
      <alignment horizontal="center"/>
      <protection/>
    </xf>
    <xf numFmtId="1" fontId="15" fillId="0" borderId="111" xfId="0" applyNumberFormat="1" applyFont="1" applyBorder="1" applyAlignment="1" applyProtection="1">
      <alignment horizontal="center"/>
      <protection/>
    </xf>
    <xf numFmtId="0" fontId="24" fillId="0" borderId="0" xfId="0" applyFont="1" applyAlignment="1" applyProtection="1">
      <alignment/>
      <protection/>
    </xf>
    <xf numFmtId="0" fontId="0" fillId="0" borderId="27" xfId="0" applyFont="1" applyBorder="1" applyAlignment="1" applyProtection="1">
      <alignment/>
      <protection/>
    </xf>
    <xf numFmtId="0" fontId="0" fillId="1" borderId="34" xfId="0" applyFill="1" applyBorder="1" applyAlignment="1" applyProtection="1">
      <alignment/>
      <protection/>
    </xf>
    <xf numFmtId="0" fontId="0" fillId="1" borderId="101" xfId="0" applyFill="1" applyBorder="1" applyAlignment="1" applyProtection="1">
      <alignment/>
      <protection/>
    </xf>
    <xf numFmtId="0" fontId="15" fillId="0" borderId="99" xfId="0" applyFont="1" applyBorder="1" applyAlignment="1" applyProtection="1">
      <alignment horizontal="center"/>
      <protection/>
    </xf>
    <xf numFmtId="0" fontId="15" fillId="0" borderId="110" xfId="0" applyFont="1" applyBorder="1" applyAlignment="1" applyProtection="1">
      <alignment horizontal="center"/>
      <protection/>
    </xf>
    <xf numFmtId="0" fontId="15" fillId="0" borderId="107" xfId="0" applyFont="1" applyBorder="1" applyAlignment="1" applyProtection="1">
      <alignment horizontal="center"/>
      <protection/>
    </xf>
    <xf numFmtId="0" fontId="4" fillId="0" borderId="97" xfId="0" applyFont="1" applyBorder="1" applyAlignment="1" applyProtection="1">
      <alignment/>
      <protection/>
    </xf>
    <xf numFmtId="0" fontId="12" fillId="0" borderId="10" xfId="0" applyFont="1" applyBorder="1" applyAlignment="1" applyProtection="1">
      <alignment horizontal="center"/>
      <protection/>
    </xf>
    <xf numFmtId="0" fontId="15" fillId="0" borderId="18" xfId="0" applyFont="1" applyBorder="1" applyAlignment="1" applyProtection="1">
      <alignment horizontal="center"/>
      <protection/>
    </xf>
    <xf numFmtId="0" fontId="15" fillId="0" borderId="112" xfId="0" applyFont="1" applyBorder="1" applyAlignment="1" applyProtection="1">
      <alignment horizontal="center"/>
      <protection/>
    </xf>
    <xf numFmtId="0" fontId="0" fillId="0" borderId="105" xfId="0" applyFont="1" applyBorder="1" applyAlignment="1" applyProtection="1">
      <alignment/>
      <protection/>
    </xf>
    <xf numFmtId="1" fontId="15" fillId="0" borderId="107" xfId="0" applyNumberFormat="1" applyFont="1" applyBorder="1" applyAlignment="1" applyProtection="1">
      <alignment horizontal="center"/>
      <protection/>
    </xf>
    <xf numFmtId="0" fontId="12" fillId="0" borderId="10" xfId="0" applyNumberFormat="1" applyFont="1" applyBorder="1" applyAlignment="1" applyProtection="1">
      <alignment horizontal="center"/>
      <protection/>
    </xf>
    <xf numFmtId="0" fontId="0" fillId="0" borderId="113" xfId="0" applyFont="1" applyBorder="1" applyAlignment="1" applyProtection="1">
      <alignment/>
      <protection/>
    </xf>
    <xf numFmtId="0" fontId="0" fillId="1" borderId="114" xfId="0" applyFill="1" applyBorder="1" applyAlignment="1" applyProtection="1">
      <alignment horizontal="center"/>
      <protection/>
    </xf>
    <xf numFmtId="0" fontId="0" fillId="1" borderId="115" xfId="0" applyFill="1" applyBorder="1" applyAlignment="1" applyProtection="1">
      <alignment horizontal="center"/>
      <protection/>
    </xf>
    <xf numFmtId="0" fontId="0" fillId="1" borderId="116" xfId="0" applyFill="1" applyBorder="1" applyAlignment="1" applyProtection="1">
      <alignment horizontal="center"/>
      <protection/>
    </xf>
    <xf numFmtId="0" fontId="0" fillId="1" borderId="117" xfId="0" applyFill="1" applyBorder="1" applyAlignment="1" applyProtection="1">
      <alignment horizontal="center"/>
      <protection/>
    </xf>
    <xf numFmtId="0" fontId="0" fillId="34" borderId="118" xfId="0" applyFill="1" applyBorder="1" applyAlignment="1" applyProtection="1">
      <alignment horizontal="center"/>
      <protection/>
    </xf>
    <xf numFmtId="0" fontId="0" fillId="34" borderId="89" xfId="0" applyFill="1" applyBorder="1" applyAlignment="1" applyProtection="1">
      <alignment horizontal="center"/>
      <protection/>
    </xf>
    <xf numFmtId="0" fontId="4" fillId="34" borderId="31" xfId="0" applyFont="1" applyFill="1" applyBorder="1" applyAlignment="1" applyProtection="1">
      <alignment/>
      <protection/>
    </xf>
    <xf numFmtId="0" fontId="0" fillId="34" borderId="89" xfId="0" applyFont="1" applyFill="1" applyBorder="1" applyAlignment="1" applyProtection="1">
      <alignment horizontal="center"/>
      <protection/>
    </xf>
    <xf numFmtId="0" fontId="0" fillId="0" borderId="89" xfId="0" applyFont="1" applyBorder="1" applyAlignment="1" applyProtection="1">
      <alignment horizontal="center"/>
      <protection/>
    </xf>
    <xf numFmtId="0" fontId="15" fillId="34" borderId="118" xfId="0" applyFont="1" applyFill="1" applyBorder="1" applyAlignment="1" applyProtection="1">
      <alignment/>
      <protection/>
    </xf>
    <xf numFmtId="0" fontId="15" fillId="34" borderId="89" xfId="0" applyFont="1" applyFill="1" applyBorder="1" applyAlignment="1" applyProtection="1">
      <alignment/>
      <protection/>
    </xf>
    <xf numFmtId="0" fontId="0" fillId="0" borderId="32" xfId="0" applyBorder="1" applyAlignment="1" applyProtection="1">
      <alignment/>
      <protection/>
    </xf>
    <xf numFmtId="0" fontId="0" fillId="0" borderId="32" xfId="0" applyBorder="1" applyAlignment="1" applyProtection="1">
      <alignment horizontal="center"/>
      <protection/>
    </xf>
    <xf numFmtId="0" fontId="0" fillId="0" borderId="0" xfId="0" applyAlignment="1" applyProtection="1">
      <alignment horizontal="right"/>
      <protection/>
    </xf>
    <xf numFmtId="0" fontId="0" fillId="0" borderId="0" xfId="0" applyBorder="1" applyAlignment="1" applyProtection="1">
      <alignment horizontal="center"/>
      <protection/>
    </xf>
    <xf numFmtId="0" fontId="0" fillId="0" borderId="0" xfId="0"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1" borderId="95" xfId="0" applyFill="1" applyBorder="1" applyAlignment="1" applyProtection="1">
      <alignment horizontal="center"/>
      <protection/>
    </xf>
    <xf numFmtId="0" fontId="0" fillId="1" borderId="119" xfId="0" applyFill="1" applyBorder="1" applyAlignment="1" applyProtection="1">
      <alignment horizontal="center"/>
      <protection/>
    </xf>
    <xf numFmtId="0" fontId="0" fillId="0" borderId="31" xfId="0" applyBorder="1" applyAlignment="1">
      <alignment horizontal="center"/>
    </xf>
    <xf numFmtId="0" fontId="4" fillId="1" borderId="106" xfId="0" applyFont="1" applyFill="1" applyBorder="1" applyAlignment="1" applyProtection="1">
      <alignment/>
      <protection/>
    </xf>
    <xf numFmtId="1" fontId="15" fillId="1" borderId="109" xfId="0" applyNumberFormat="1" applyFont="1" applyFill="1" applyBorder="1" applyAlignment="1" applyProtection="1">
      <alignment horizontal="center"/>
      <protection/>
    </xf>
    <xf numFmtId="0" fontId="15" fillId="1" borderId="101" xfId="0" applyFont="1" applyFill="1" applyBorder="1" applyAlignment="1" applyProtection="1">
      <alignment horizontal="center"/>
      <protection/>
    </xf>
    <xf numFmtId="0" fontId="2" fillId="1" borderId="34" xfId="0" applyFont="1" applyFill="1" applyBorder="1" applyAlignment="1" applyProtection="1">
      <alignment horizontal="center"/>
      <protection/>
    </xf>
    <xf numFmtId="0" fontId="2" fillId="1" borderId="101" xfId="0" applyFont="1" applyFill="1" applyBorder="1" applyAlignment="1" applyProtection="1">
      <alignment horizontal="center"/>
      <protection/>
    </xf>
    <xf numFmtId="0" fontId="15" fillId="0" borderId="120" xfId="0" applyNumberFormat="1" applyFont="1" applyFill="1" applyBorder="1" applyAlignment="1" applyProtection="1">
      <alignment horizontal="center"/>
      <protection/>
    </xf>
    <xf numFmtId="0" fontId="15" fillId="0" borderId="121" xfId="0" applyNumberFormat="1" applyFont="1" applyFill="1" applyBorder="1" applyAlignment="1" applyProtection="1">
      <alignment horizontal="center"/>
      <protection/>
    </xf>
    <xf numFmtId="0" fontId="15" fillId="0" borderId="122" xfId="0" applyNumberFormat="1" applyFont="1" applyFill="1" applyBorder="1" applyAlignment="1" applyProtection="1">
      <alignment horizontal="center"/>
      <protection/>
    </xf>
    <xf numFmtId="1" fontId="12" fillId="0" borderId="109" xfId="0" applyNumberFormat="1" applyFont="1" applyBorder="1" applyAlignment="1" applyProtection="1">
      <alignment horizontal="center"/>
      <protection/>
    </xf>
    <xf numFmtId="0" fontId="0" fillId="0" borderId="123" xfId="0" applyBorder="1" applyAlignment="1" applyProtection="1">
      <alignment horizontal="center"/>
      <protection/>
    </xf>
    <xf numFmtId="0" fontId="0" fillId="0" borderId="124" xfId="0" applyBorder="1" applyAlignment="1" applyProtection="1">
      <alignment/>
      <protection/>
    </xf>
    <xf numFmtId="0" fontId="0" fillId="0" borderId="125" xfId="0" applyBorder="1" applyAlignment="1">
      <alignment/>
    </xf>
    <xf numFmtId="0" fontId="0" fillId="0" borderId="126" xfId="0" applyBorder="1" applyAlignment="1">
      <alignment/>
    </xf>
    <xf numFmtId="0" fontId="0" fillId="0" borderId="126" xfId="0" applyFont="1" applyBorder="1" applyAlignment="1" applyProtection="1">
      <alignment/>
      <protection/>
    </xf>
    <xf numFmtId="0" fontId="0" fillId="0" borderId="126" xfId="0" applyBorder="1" applyAlignment="1" applyProtection="1">
      <alignment/>
      <protection/>
    </xf>
    <xf numFmtId="0" fontId="0" fillId="0" borderId="127" xfId="0" applyBorder="1" applyAlignment="1" applyProtection="1">
      <alignment/>
      <protection/>
    </xf>
    <xf numFmtId="0" fontId="0" fillId="33" borderId="33" xfId="0" applyFont="1" applyFill="1" applyBorder="1" applyAlignment="1" applyProtection="1">
      <alignment horizontal="center"/>
      <protection locked="0"/>
    </xf>
    <xf numFmtId="0" fontId="0" fillId="33" borderId="128" xfId="0" applyFont="1" applyFill="1" applyBorder="1" applyAlignment="1" applyProtection="1">
      <alignment horizontal="center"/>
      <protection locked="0"/>
    </xf>
    <xf numFmtId="0" fontId="0" fillId="0" borderId="129" xfId="0" applyFont="1" applyBorder="1" applyAlignment="1">
      <alignment/>
    </xf>
    <xf numFmtId="0" fontId="0" fillId="0" borderId="130" xfId="0" applyFont="1" applyBorder="1" applyAlignment="1">
      <alignment/>
    </xf>
    <xf numFmtId="0" fontId="4" fillId="34" borderId="89" xfId="0" applyFont="1" applyFill="1" applyBorder="1" applyAlignment="1" applyProtection="1">
      <alignment/>
      <protection/>
    </xf>
    <xf numFmtId="0" fontId="63" fillId="34" borderId="89" xfId="0" applyFont="1" applyFill="1" applyBorder="1" applyAlignment="1" applyProtection="1">
      <alignment/>
      <protection/>
    </xf>
    <xf numFmtId="0" fontId="4" fillId="0" borderId="0" xfId="0" applyFont="1" applyAlignment="1">
      <alignment/>
    </xf>
    <xf numFmtId="0" fontId="0" fillId="0" borderId="0" xfId="0" applyAlignment="1">
      <alignment horizontal="center" vertical="center" wrapText="1"/>
    </xf>
    <xf numFmtId="0" fontId="3" fillId="0" borderId="0" xfId="53" applyAlignment="1" applyProtection="1">
      <alignment/>
      <protection/>
    </xf>
    <xf numFmtId="0" fontId="0" fillId="0" borderId="0" xfId="0" applyAlignment="1">
      <alignment/>
    </xf>
    <xf numFmtId="0" fontId="0" fillId="33" borderId="109" xfId="0" applyFont="1" applyFill="1" applyBorder="1" applyAlignment="1" applyProtection="1">
      <alignment vertical="center"/>
      <protection locked="0"/>
    </xf>
    <xf numFmtId="0" fontId="0" fillId="0" borderId="131" xfId="0" applyFont="1" applyBorder="1" applyAlignment="1" applyProtection="1">
      <alignment vertical="center"/>
      <protection locked="0"/>
    </xf>
    <xf numFmtId="0" fontId="0" fillId="33" borderId="132" xfId="0" applyFont="1" applyFill="1" applyBorder="1" applyAlignment="1" applyProtection="1">
      <alignment vertical="center"/>
      <protection locked="0"/>
    </xf>
    <xf numFmtId="0" fontId="0" fillId="0" borderId="133" xfId="0" applyFont="1" applyBorder="1" applyAlignment="1" applyProtection="1">
      <alignment vertical="center"/>
      <protection locked="0"/>
    </xf>
    <xf numFmtId="0" fontId="0" fillId="33" borderId="134" xfId="0" applyFont="1" applyFill="1" applyBorder="1" applyAlignment="1" applyProtection="1">
      <alignment vertical="center"/>
      <protection locked="0"/>
    </xf>
    <xf numFmtId="0" fontId="0" fillId="0" borderId="135" xfId="0" applyFont="1" applyBorder="1" applyAlignment="1" applyProtection="1">
      <alignment vertical="center"/>
      <protection locked="0"/>
    </xf>
    <xf numFmtId="0" fontId="0" fillId="33" borderId="136" xfId="0" applyFont="1" applyFill="1" applyBorder="1" applyAlignment="1" applyProtection="1">
      <alignment vertical="center"/>
      <protection locked="0"/>
    </xf>
    <xf numFmtId="0" fontId="0" fillId="33" borderId="137" xfId="0" applyFont="1" applyFill="1" applyBorder="1" applyAlignment="1" applyProtection="1">
      <alignment vertical="center"/>
      <protection locked="0"/>
    </xf>
    <xf numFmtId="0" fontId="2" fillId="0" borderId="95" xfId="0" applyFont="1" applyBorder="1" applyAlignment="1">
      <alignment horizontal="center"/>
    </xf>
    <xf numFmtId="0" fontId="0" fillId="0" borderId="138" xfId="0" applyBorder="1" applyAlignment="1">
      <alignment horizontal="center"/>
    </xf>
    <xf numFmtId="0" fontId="6" fillId="0" borderId="26"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2" fillId="0" borderId="139" xfId="0" applyFont="1" applyBorder="1" applyAlignment="1">
      <alignment horizontal="center"/>
    </xf>
    <xf numFmtId="0" fontId="0" fillId="0" borderId="111" xfId="0" applyBorder="1" applyAlignment="1">
      <alignment horizontal="center"/>
    </xf>
    <xf numFmtId="0" fontId="2" fillId="0" borderId="31" xfId="0" applyFont="1" applyFill="1" applyBorder="1" applyAlignment="1" applyProtection="1">
      <alignment horizontal="center" vertical="center" wrapText="1"/>
      <protection/>
    </xf>
    <xf numFmtId="0" fontId="0" fillId="0" borderId="0" xfId="0" applyAlignment="1">
      <alignment horizontal="center" wrapText="1"/>
    </xf>
    <xf numFmtId="0" fontId="0" fillId="0" borderId="31" xfId="0" applyBorder="1" applyAlignment="1">
      <alignment horizontal="center" wrapText="1"/>
    </xf>
    <xf numFmtId="0" fontId="0" fillId="33" borderId="109" xfId="0" applyFont="1" applyFill="1" applyBorder="1" applyAlignment="1" applyProtection="1">
      <alignment vertical="center"/>
      <protection locked="0"/>
    </xf>
    <xf numFmtId="0" fontId="0" fillId="33" borderId="137" xfId="0" applyFont="1" applyFill="1" applyBorder="1" applyAlignment="1" applyProtection="1">
      <alignment vertical="center"/>
      <protection locked="0"/>
    </xf>
    <xf numFmtId="0" fontId="0" fillId="0" borderId="123" xfId="0" applyFont="1" applyBorder="1" applyAlignment="1" applyProtection="1">
      <alignment vertical="center"/>
      <protection locked="0"/>
    </xf>
    <xf numFmtId="0" fontId="0" fillId="33" borderId="140" xfId="0" applyFill="1" applyBorder="1" applyAlignment="1" applyProtection="1">
      <alignment/>
      <protection locked="0"/>
    </xf>
    <xf numFmtId="0" fontId="0" fillId="33" borderId="141" xfId="0" applyFill="1" applyBorder="1" applyAlignment="1" applyProtection="1">
      <alignment/>
      <protection locked="0"/>
    </xf>
    <xf numFmtId="0" fontId="0" fillId="33" borderId="142" xfId="0" applyFill="1" applyBorder="1" applyAlignment="1" applyProtection="1">
      <alignment/>
      <protection locked="0"/>
    </xf>
    <xf numFmtId="0" fontId="0" fillId="33" borderId="102" xfId="0" applyFill="1" applyBorder="1" applyAlignment="1" applyProtection="1">
      <alignment/>
      <protection locked="0"/>
    </xf>
    <xf numFmtId="0" fontId="0" fillId="33" borderId="143" xfId="0" applyFill="1" applyBorder="1" applyAlignment="1" applyProtection="1">
      <alignment/>
      <protection locked="0"/>
    </xf>
    <xf numFmtId="0" fontId="0" fillId="33" borderId="144" xfId="0" applyFill="1" applyBorder="1" applyAlignment="1" applyProtection="1">
      <alignment/>
      <protection locked="0"/>
    </xf>
    <xf numFmtId="176" fontId="0" fillId="33" borderId="145" xfId="0" applyNumberFormat="1" applyFill="1" applyBorder="1" applyAlignment="1" applyProtection="1">
      <alignment horizontal="left"/>
      <protection locked="0"/>
    </xf>
    <xf numFmtId="176" fontId="0" fillId="33" borderId="146" xfId="0" applyNumberFormat="1" applyFill="1" applyBorder="1" applyAlignment="1" applyProtection="1">
      <alignment horizontal="left"/>
      <protection locked="0"/>
    </xf>
    <xf numFmtId="176" fontId="0" fillId="33" borderId="147" xfId="0" applyNumberFormat="1" applyFill="1" applyBorder="1" applyAlignment="1" applyProtection="1">
      <alignment horizontal="left"/>
      <protection locked="0"/>
    </xf>
    <xf numFmtId="0" fontId="0" fillId="33" borderId="54" xfId="0" applyFill="1" applyBorder="1" applyAlignment="1" applyProtection="1">
      <alignment vertical="top" wrapText="1"/>
      <protection locked="0"/>
    </xf>
    <xf numFmtId="0" fontId="0" fillId="33" borderId="71" xfId="0" applyFill="1" applyBorder="1" applyAlignment="1" applyProtection="1">
      <alignment vertical="top" wrapText="1"/>
      <protection locked="0"/>
    </xf>
    <xf numFmtId="0" fontId="0" fillId="33" borderId="148" xfId="0" applyFill="1" applyBorder="1" applyAlignment="1" applyProtection="1">
      <alignment vertical="top" wrapText="1"/>
      <protection locked="0"/>
    </xf>
    <xf numFmtId="0" fontId="0" fillId="33" borderId="29"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149" xfId="0" applyFill="1" applyBorder="1" applyAlignment="1" applyProtection="1">
      <alignment vertical="top" wrapText="1"/>
      <protection locked="0"/>
    </xf>
    <xf numFmtId="0" fontId="0" fillId="33" borderId="150" xfId="0" applyFill="1" applyBorder="1" applyAlignment="1" applyProtection="1">
      <alignment/>
      <protection locked="0"/>
    </xf>
    <xf numFmtId="0" fontId="0" fillId="33" borderId="32" xfId="0" applyFill="1" applyBorder="1" applyAlignment="1" applyProtection="1">
      <alignment/>
      <protection locked="0"/>
    </xf>
    <xf numFmtId="0" fontId="0" fillId="33" borderId="151" xfId="0" applyFill="1" applyBorder="1" applyAlignment="1" applyProtection="1">
      <alignment/>
      <protection locked="0"/>
    </xf>
    <xf numFmtId="0" fontId="0" fillId="33" borderId="152" xfId="0" applyFill="1" applyBorder="1" applyAlignment="1" applyProtection="1">
      <alignment/>
      <protection locked="0"/>
    </xf>
    <xf numFmtId="0" fontId="0" fillId="33" borderId="134" xfId="0" applyFill="1" applyBorder="1" applyAlignment="1" applyProtection="1">
      <alignment/>
      <protection locked="0"/>
    </xf>
    <xf numFmtId="0" fontId="0" fillId="33" borderId="135" xfId="0" applyFill="1" applyBorder="1" applyAlignment="1" applyProtection="1">
      <alignment/>
      <protection locked="0"/>
    </xf>
    <xf numFmtId="0" fontId="0" fillId="33" borderId="136" xfId="0" applyFont="1" applyFill="1" applyBorder="1" applyAlignment="1" applyProtection="1">
      <alignment vertical="center"/>
      <protection locked="0"/>
    </xf>
    <xf numFmtId="0" fontId="0" fillId="33" borderId="133" xfId="0" applyFont="1" applyFill="1" applyBorder="1" applyAlignment="1" applyProtection="1">
      <alignment vertical="center"/>
      <protection locked="0"/>
    </xf>
    <xf numFmtId="0" fontId="8" fillId="0" borderId="153" xfId="0" applyFont="1" applyBorder="1" applyAlignment="1">
      <alignment horizontal="center"/>
    </xf>
    <xf numFmtId="0" fontId="8" fillId="0" borderId="154" xfId="0" applyFont="1" applyBorder="1" applyAlignment="1">
      <alignment horizontal="center"/>
    </xf>
    <xf numFmtId="0" fontId="0" fillId="0" borderId="154" xfId="0" applyBorder="1" applyAlignment="1">
      <alignment horizontal="center"/>
    </xf>
    <xf numFmtId="0" fontId="0" fillId="0" borderId="155" xfId="0" applyBorder="1" applyAlignment="1">
      <alignment horizontal="center"/>
    </xf>
    <xf numFmtId="0" fontId="15" fillId="33" borderId="156" xfId="0" applyNumberFormat="1" applyFont="1" applyFill="1" applyBorder="1" applyAlignment="1" applyProtection="1">
      <alignment horizontal="center"/>
      <protection locked="0"/>
    </xf>
    <xf numFmtId="0" fontId="15" fillId="33" borderId="157" xfId="0" applyNumberFormat="1" applyFont="1" applyFill="1" applyBorder="1" applyAlignment="1" applyProtection="1">
      <alignment horizontal="center"/>
      <protection locked="0"/>
    </xf>
    <xf numFmtId="0" fontId="15" fillId="33" borderId="136" xfId="0" applyFont="1" applyFill="1" applyBorder="1" applyAlignment="1" applyProtection="1">
      <alignment horizontal="center"/>
      <protection locked="0"/>
    </xf>
    <xf numFmtId="0" fontId="15" fillId="33" borderId="133" xfId="0" applyFont="1" applyFill="1" applyBorder="1" applyAlignment="1" applyProtection="1">
      <alignment horizontal="center"/>
      <protection locked="0"/>
    </xf>
    <xf numFmtId="0" fontId="0" fillId="33" borderId="158" xfId="0" applyFill="1" applyBorder="1" applyAlignment="1" applyProtection="1">
      <alignment/>
      <protection locked="0"/>
    </xf>
    <xf numFmtId="0" fontId="0" fillId="33" borderId="65" xfId="0" applyFill="1" applyBorder="1" applyAlignment="1" applyProtection="1">
      <alignment/>
      <protection locked="0"/>
    </xf>
    <xf numFmtId="0" fontId="0" fillId="0" borderId="112" xfId="0" applyFont="1" applyBorder="1" applyAlignment="1" applyProtection="1">
      <alignment vertical="center"/>
      <protection locked="0"/>
    </xf>
    <xf numFmtId="0" fontId="4" fillId="0" borderId="20" xfId="0" applyFont="1" applyBorder="1" applyAlignment="1">
      <alignment horizontal="center" vertical="center"/>
    </xf>
    <xf numFmtId="0" fontId="4" fillId="0" borderId="24" xfId="0" applyFont="1" applyBorder="1" applyAlignment="1">
      <alignment horizontal="center" vertical="center" wrapText="1"/>
    </xf>
    <xf numFmtId="0" fontId="0" fillId="0" borderId="27" xfId="0" applyBorder="1" applyAlignment="1">
      <alignment horizontal="center" vertical="center" wrapText="1"/>
    </xf>
    <xf numFmtId="0" fontId="16" fillId="0" borderId="159" xfId="0" applyFont="1" applyBorder="1" applyAlignment="1">
      <alignment horizontal="center" vertical="center"/>
    </xf>
    <xf numFmtId="0" fontId="0" fillId="0" borderId="58" xfId="0" applyBorder="1" applyAlignment="1">
      <alignment horizontal="center"/>
    </xf>
    <xf numFmtId="0" fontId="0" fillId="0" borderId="61" xfId="0" applyBorder="1" applyAlignment="1">
      <alignment horizontal="center"/>
    </xf>
    <xf numFmtId="0" fontId="4" fillId="0" borderId="21" xfId="0" applyFont="1" applyBorder="1" applyAlignment="1">
      <alignment horizontal="center" vertical="center" wrapText="1"/>
    </xf>
    <xf numFmtId="0" fontId="0" fillId="0" borderId="23" xfId="0" applyBorder="1" applyAlignment="1">
      <alignment horizontal="center" wrapText="1"/>
    </xf>
    <xf numFmtId="0" fontId="0" fillId="0" borderId="13" xfId="0" applyBorder="1" applyAlignment="1">
      <alignment horizontal="center" wrapText="1"/>
    </xf>
    <xf numFmtId="0" fontId="12" fillId="0" borderId="160" xfId="0" applyFont="1" applyBorder="1" applyAlignment="1">
      <alignment horizontal="center" vertical="center"/>
    </xf>
    <xf numFmtId="0" fontId="0" fillId="0" borderId="0" xfId="0" applyBorder="1" applyAlignment="1">
      <alignment horizontal="center"/>
    </xf>
    <xf numFmtId="0" fontId="0" fillId="0" borderId="22" xfId="0" applyBorder="1" applyAlignment="1">
      <alignment horizontal="center"/>
    </xf>
    <xf numFmtId="0" fontId="12" fillId="0" borderId="161"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49" fontId="0" fillId="0" borderId="10" xfId="0" applyNumberForma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6" fillId="0" borderId="104" xfId="0" applyFont="1" applyBorder="1" applyAlignment="1">
      <alignment horizontal="center"/>
    </xf>
    <xf numFmtId="0" fontId="6" fillId="0" borderId="105" xfId="0" applyFont="1" applyBorder="1" applyAlignment="1">
      <alignment horizontal="center"/>
    </xf>
    <xf numFmtId="0" fontId="6" fillId="0" borderId="162" xfId="0" applyFont="1" applyBorder="1" applyAlignment="1">
      <alignment horizontal="center"/>
    </xf>
    <xf numFmtId="49" fontId="0" fillId="0" borderId="0" xfId="0" applyNumberFormat="1" applyBorder="1" applyAlignment="1">
      <alignment horizontal="center" vertical="center"/>
    </xf>
    <xf numFmtId="0" fontId="0" fillId="0" borderId="18" xfId="0" applyBorder="1" applyAlignment="1">
      <alignment/>
    </xf>
    <xf numFmtId="0" fontId="0" fillId="0" borderId="10"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0" fillId="0" borderId="27" xfId="0" applyBorder="1" applyAlignment="1" applyProtection="1">
      <alignment vertical="center"/>
      <protection/>
    </xf>
    <xf numFmtId="0" fontId="19" fillId="0" borderId="15" xfId="0" applyFont="1" applyBorder="1" applyAlignment="1" applyProtection="1">
      <alignment horizontal="center"/>
      <protection/>
    </xf>
    <xf numFmtId="0" fontId="0" fillId="0" borderId="17" xfId="0"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6" fillId="0" borderId="104" xfId="0" applyFont="1" applyBorder="1" applyAlignment="1" applyProtection="1">
      <alignment horizontal="center"/>
      <protection/>
    </xf>
    <xf numFmtId="0" fontId="0" fillId="0" borderId="162" xfId="0" applyBorder="1" applyAlignment="1" applyProtection="1">
      <alignment horizontal="center"/>
      <protection/>
    </xf>
    <xf numFmtId="0" fontId="12" fillId="0" borderId="163" xfId="0" applyFont="1" applyBorder="1" applyAlignment="1" applyProtection="1">
      <alignment horizontal="center" vertical="center"/>
      <protection/>
    </xf>
    <xf numFmtId="0" fontId="4" fillId="34" borderId="164" xfId="0" applyFont="1" applyFill="1" applyBorder="1" applyAlignment="1" applyProtection="1">
      <alignment horizontal="center"/>
      <protection/>
    </xf>
    <xf numFmtId="0" fontId="4" fillId="0" borderId="165" xfId="0" applyFont="1" applyBorder="1" applyAlignment="1" applyProtection="1">
      <alignment horizontal="center"/>
      <protection/>
    </xf>
    <xf numFmtId="0" fontId="4" fillId="0" borderId="10" xfId="0" applyFont="1" applyBorder="1" applyAlignment="1" applyProtection="1">
      <alignment horizontal="center" vertical="center" wrapText="1"/>
      <protection/>
    </xf>
    <xf numFmtId="0" fontId="4" fillId="0" borderId="95" xfId="0" applyFont="1" applyBorder="1" applyAlignment="1" applyProtection="1">
      <alignment horizontal="center" vertical="center" wrapText="1"/>
      <protection/>
    </xf>
    <xf numFmtId="0" fontId="4" fillId="34" borderId="109" xfId="0" applyFont="1" applyFill="1" applyBorder="1" applyAlignment="1" applyProtection="1">
      <alignment/>
      <protection/>
    </xf>
    <xf numFmtId="0" fontId="4" fillId="0" borderId="123" xfId="0" applyFont="1" applyBorder="1" applyAlignment="1" applyProtection="1">
      <alignment/>
      <protection/>
    </xf>
    <xf numFmtId="0" fontId="16" fillId="0" borderId="78" xfId="0" applyFont="1" applyBorder="1" applyAlignment="1" applyProtection="1">
      <alignment horizontal="center" vertical="center"/>
      <protection/>
    </xf>
    <xf numFmtId="0" fontId="0" fillId="0" borderId="79" xfId="0" applyBorder="1" applyAlignment="1" applyProtection="1">
      <alignment horizontal="center"/>
      <protection/>
    </xf>
    <xf numFmtId="0" fontId="0" fillId="0" borderId="124" xfId="0" applyBorder="1" applyAlignment="1" applyProtection="1">
      <alignment/>
      <protection/>
    </xf>
    <xf numFmtId="0" fontId="21" fillId="0" borderId="0" xfId="0" applyFont="1" applyBorder="1" applyAlignment="1" applyProtection="1">
      <alignment horizontal="center"/>
      <protection/>
    </xf>
    <xf numFmtId="0" fontId="0" fillId="0" borderId="75" xfId="0" applyBorder="1" applyAlignment="1" applyProtection="1">
      <alignment/>
      <protection/>
    </xf>
    <xf numFmtId="0" fontId="15" fillId="0" borderId="120" xfId="0" applyNumberFormat="1" applyFont="1" applyFill="1" applyBorder="1" applyAlignment="1" applyProtection="1">
      <alignment horizontal="center"/>
      <protection/>
    </xf>
    <xf numFmtId="0" fontId="0" fillId="0" borderId="166" xfId="0" applyBorder="1" applyAlignment="1" applyProtection="1">
      <alignment horizontal="center"/>
      <protection/>
    </xf>
    <xf numFmtId="0" fontId="21" fillId="0" borderId="167" xfId="0" applyFont="1" applyBorder="1" applyAlignment="1" applyProtection="1">
      <alignment horizontal="center"/>
      <protection/>
    </xf>
    <xf numFmtId="0" fontId="0" fillId="0" borderId="27" xfId="0" applyBorder="1" applyAlignment="1" applyProtection="1">
      <alignment horizontal="center"/>
      <protection/>
    </xf>
    <xf numFmtId="0" fontId="21" fillId="0" borderId="27" xfId="0" applyFont="1" applyBorder="1" applyAlignment="1" applyProtection="1">
      <alignment horizontal="center"/>
      <protection/>
    </xf>
    <xf numFmtId="0" fontId="6" fillId="0" borderId="168" xfId="0" applyFont="1" applyBorder="1" applyAlignment="1" applyProtection="1">
      <alignment horizontal="center"/>
      <protection/>
    </xf>
    <xf numFmtId="0" fontId="6" fillId="0" borderId="169" xfId="0" applyFont="1" applyBorder="1" applyAlignment="1" applyProtection="1">
      <alignment horizontal="center"/>
      <protection/>
    </xf>
    <xf numFmtId="0" fontId="6" fillId="0" borderId="170" xfId="0" applyFont="1" applyBorder="1" applyAlignment="1" applyProtection="1">
      <alignment horizontal="center"/>
      <protection/>
    </xf>
    <xf numFmtId="0" fontId="6" fillId="0" borderId="19" xfId="0" applyFont="1" applyBorder="1" applyAlignment="1" applyProtection="1">
      <alignment horizontal="center"/>
      <protection/>
    </xf>
    <xf numFmtId="0" fontId="6" fillId="0" borderId="28" xfId="0" applyFont="1" applyBorder="1" applyAlignment="1" applyProtection="1">
      <alignment horizontal="center"/>
      <protection/>
    </xf>
    <xf numFmtId="0" fontId="6" fillId="0" borderId="171" xfId="0" applyFont="1" applyBorder="1" applyAlignment="1" applyProtection="1">
      <alignment horizontal="center"/>
      <protection/>
    </xf>
    <xf numFmtId="0" fontId="0" fillId="0" borderId="78" xfId="0" applyFont="1"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125" xfId="0" applyBorder="1" applyAlignment="1" applyProtection="1">
      <alignment horizontal="center" vertical="center" wrapText="1"/>
      <protection/>
    </xf>
    <xf numFmtId="0" fontId="0" fillId="0" borderId="126" xfId="0" applyBorder="1" applyAlignment="1" applyProtection="1">
      <alignment horizontal="center" vertical="center" wrapText="1"/>
      <protection/>
    </xf>
    <xf numFmtId="0" fontId="12" fillId="0" borderId="160" xfId="0" applyFont="1" applyBorder="1" applyAlignment="1" applyProtection="1">
      <alignment horizontal="center" vertical="center"/>
      <protection/>
    </xf>
    <xf numFmtId="0" fontId="0" fillId="0" borderId="160" xfId="0" applyBorder="1" applyAlignment="1" applyProtection="1">
      <alignment/>
      <protection/>
    </xf>
    <xf numFmtId="0" fontId="0" fillId="0" borderId="126" xfId="0" applyBorder="1" applyAlignment="1" applyProtection="1">
      <alignment/>
      <protection/>
    </xf>
    <xf numFmtId="0" fontId="0" fillId="0" borderId="172" xfId="0" applyBorder="1" applyAlignment="1" applyProtection="1">
      <alignment/>
      <protection/>
    </xf>
    <xf numFmtId="0" fontId="0" fillId="0" borderId="127" xfId="0" applyBorder="1" applyAlignment="1" applyProtection="1">
      <alignment/>
      <protection/>
    </xf>
    <xf numFmtId="0" fontId="15" fillId="0" borderId="173" xfId="0" applyNumberFormat="1" applyFont="1" applyFill="1" applyBorder="1" applyAlignment="1" applyProtection="1">
      <alignment horizontal="center"/>
      <protection/>
    </xf>
    <xf numFmtId="0" fontId="0" fillId="0" borderId="120" xfId="0" applyBorder="1" applyAlignment="1" applyProtection="1">
      <alignment horizontal="center"/>
      <protection/>
    </xf>
    <xf numFmtId="0" fontId="0" fillId="0" borderId="79" xfId="0" applyFont="1" applyBorder="1" applyAlignment="1">
      <alignment vertical="center"/>
    </xf>
    <xf numFmtId="0" fontId="0" fillId="0" borderId="126" xfId="0" applyFont="1" applyBorder="1" applyAlignment="1">
      <alignment/>
    </xf>
    <xf numFmtId="0" fontId="10" fillId="0" borderId="78"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21</xdr:row>
      <xdr:rowOff>47625</xdr:rowOff>
    </xdr:from>
    <xdr:to>
      <xdr:col>1</xdr:col>
      <xdr:colOff>561975</xdr:colOff>
      <xdr:row>26</xdr:row>
      <xdr:rowOff>142875</xdr:rowOff>
    </xdr:to>
    <xdr:sp>
      <xdr:nvSpPr>
        <xdr:cNvPr id="1" name="AutoShape 9"/>
        <xdr:cNvSpPr>
          <a:spLocks/>
        </xdr:cNvSpPr>
      </xdr:nvSpPr>
      <xdr:spPr>
        <a:xfrm>
          <a:off x="1095375" y="3543300"/>
          <a:ext cx="76200"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xdr:row>
      <xdr:rowOff>9525</xdr:rowOff>
    </xdr:from>
    <xdr:to>
      <xdr:col>4</xdr:col>
      <xdr:colOff>85725</xdr:colOff>
      <xdr:row>19</xdr:row>
      <xdr:rowOff>0</xdr:rowOff>
    </xdr:to>
    <xdr:sp>
      <xdr:nvSpPr>
        <xdr:cNvPr id="1" name="AutoShape 12"/>
        <xdr:cNvSpPr>
          <a:spLocks/>
        </xdr:cNvSpPr>
      </xdr:nvSpPr>
      <xdr:spPr>
        <a:xfrm>
          <a:off x="2647950" y="2447925"/>
          <a:ext cx="85725" cy="800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30</xdr:row>
      <xdr:rowOff>0</xdr:rowOff>
    </xdr:from>
    <xdr:to>
      <xdr:col>12</xdr:col>
      <xdr:colOff>581025</xdr:colOff>
      <xdr:row>35</xdr:row>
      <xdr:rowOff>9525</xdr:rowOff>
    </xdr:to>
    <xdr:sp>
      <xdr:nvSpPr>
        <xdr:cNvPr id="1" name="AutoShape 12"/>
        <xdr:cNvSpPr>
          <a:spLocks/>
        </xdr:cNvSpPr>
      </xdr:nvSpPr>
      <xdr:spPr>
        <a:xfrm>
          <a:off x="7877175" y="5143500"/>
          <a:ext cx="76200" cy="828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xdr:row>
      <xdr:rowOff>19050</xdr:rowOff>
    </xdr:from>
    <xdr:to>
      <xdr:col>11</xdr:col>
      <xdr:colOff>114300</xdr:colOff>
      <xdr:row>43</xdr:row>
      <xdr:rowOff>123825</xdr:rowOff>
    </xdr:to>
    <xdr:pic>
      <xdr:nvPicPr>
        <xdr:cNvPr id="1" name="Picture 1"/>
        <xdr:cNvPicPr preferRelativeResize="1">
          <a:picLocks noChangeAspect="1"/>
        </xdr:cNvPicPr>
      </xdr:nvPicPr>
      <xdr:blipFill>
        <a:blip r:embed="rId1"/>
        <a:stretch>
          <a:fillRect/>
        </a:stretch>
      </xdr:blipFill>
      <xdr:spPr>
        <a:xfrm>
          <a:off x="628650" y="704850"/>
          <a:ext cx="6191250" cy="6419850"/>
        </a:xfrm>
        <a:prstGeom prst="rect">
          <a:avLst/>
        </a:prstGeom>
        <a:noFill/>
        <a:ln w="1" cmpd="sng">
          <a:noFill/>
        </a:ln>
      </xdr:spPr>
    </xdr:pic>
    <xdr:clientData/>
  </xdr:twoCellAnchor>
  <xdr:twoCellAnchor editAs="oneCell">
    <xdr:from>
      <xdr:col>1</xdr:col>
      <xdr:colOff>0</xdr:colOff>
      <xdr:row>44</xdr:row>
      <xdr:rowOff>0</xdr:rowOff>
    </xdr:from>
    <xdr:to>
      <xdr:col>11</xdr:col>
      <xdr:colOff>104775</xdr:colOff>
      <xdr:row>81</xdr:row>
      <xdr:rowOff>152400</xdr:rowOff>
    </xdr:to>
    <xdr:pic>
      <xdr:nvPicPr>
        <xdr:cNvPr id="2" name="Picture 2"/>
        <xdr:cNvPicPr preferRelativeResize="1">
          <a:picLocks noChangeAspect="1"/>
        </xdr:cNvPicPr>
      </xdr:nvPicPr>
      <xdr:blipFill>
        <a:blip r:embed="rId2"/>
        <a:stretch>
          <a:fillRect/>
        </a:stretch>
      </xdr:blipFill>
      <xdr:spPr>
        <a:xfrm>
          <a:off x="609600" y="7162800"/>
          <a:ext cx="6200775" cy="6143625"/>
        </a:xfrm>
        <a:prstGeom prst="rect">
          <a:avLst/>
        </a:prstGeom>
        <a:noFill/>
        <a:ln w="1" cmpd="sng">
          <a:noFill/>
        </a:ln>
      </xdr:spPr>
    </xdr:pic>
    <xdr:clientData/>
  </xdr:twoCellAnchor>
  <xdr:twoCellAnchor editAs="oneCell">
    <xdr:from>
      <xdr:col>1</xdr:col>
      <xdr:colOff>0</xdr:colOff>
      <xdr:row>82</xdr:row>
      <xdr:rowOff>0</xdr:rowOff>
    </xdr:from>
    <xdr:to>
      <xdr:col>11</xdr:col>
      <xdr:colOff>114300</xdr:colOff>
      <xdr:row>120</xdr:row>
      <xdr:rowOff>76200</xdr:rowOff>
    </xdr:to>
    <xdr:pic>
      <xdr:nvPicPr>
        <xdr:cNvPr id="3" name="Picture 3"/>
        <xdr:cNvPicPr preferRelativeResize="1">
          <a:picLocks noChangeAspect="1"/>
        </xdr:cNvPicPr>
      </xdr:nvPicPr>
      <xdr:blipFill>
        <a:blip r:embed="rId3"/>
        <a:stretch>
          <a:fillRect/>
        </a:stretch>
      </xdr:blipFill>
      <xdr:spPr>
        <a:xfrm>
          <a:off x="609600" y="13315950"/>
          <a:ext cx="6210300" cy="6229350"/>
        </a:xfrm>
        <a:prstGeom prst="rect">
          <a:avLst/>
        </a:prstGeom>
        <a:noFill/>
        <a:ln w="1" cmpd="sng">
          <a:noFill/>
        </a:ln>
      </xdr:spPr>
    </xdr:pic>
    <xdr:clientData/>
  </xdr:twoCellAnchor>
  <xdr:twoCellAnchor editAs="oneCell">
    <xdr:from>
      <xdr:col>1</xdr:col>
      <xdr:colOff>0</xdr:colOff>
      <xdr:row>121</xdr:row>
      <xdr:rowOff>0</xdr:rowOff>
    </xdr:from>
    <xdr:to>
      <xdr:col>11</xdr:col>
      <xdr:colOff>104775</xdr:colOff>
      <xdr:row>126</xdr:row>
      <xdr:rowOff>95250</xdr:rowOff>
    </xdr:to>
    <xdr:pic>
      <xdr:nvPicPr>
        <xdr:cNvPr id="4" name="Picture 4"/>
        <xdr:cNvPicPr preferRelativeResize="1">
          <a:picLocks noChangeAspect="1"/>
        </xdr:cNvPicPr>
      </xdr:nvPicPr>
      <xdr:blipFill>
        <a:blip r:embed="rId4"/>
        <a:stretch>
          <a:fillRect/>
        </a:stretch>
      </xdr:blipFill>
      <xdr:spPr>
        <a:xfrm>
          <a:off x="609600" y="19631025"/>
          <a:ext cx="6200775" cy="904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owadnr.gov/InsideDNR/RegulatoryAir/Modeling/DispersionModeling/BackgroundData.aspx"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36"/>
  <sheetViews>
    <sheetView zoomScale="85" zoomScaleNormal="85" zoomScalePageLayoutView="0" workbookViewId="0" topLeftCell="A1">
      <selection activeCell="A1" sqref="A1"/>
    </sheetView>
  </sheetViews>
  <sheetFormatPr defaultColWidth="9.140625" defaultRowHeight="12.75"/>
  <sheetData>
    <row r="3" ht="20.25">
      <c r="D3" s="23" t="s">
        <v>43</v>
      </c>
    </row>
    <row r="5" ht="12.75">
      <c r="C5" t="s">
        <v>109</v>
      </c>
    </row>
    <row r="6" ht="12.75">
      <c r="C6" t="s">
        <v>110</v>
      </c>
    </row>
    <row r="7" ht="12.75">
      <c r="C7" t="s">
        <v>111</v>
      </c>
    </row>
    <row r="8" ht="12.75">
      <c r="C8" t="s">
        <v>112</v>
      </c>
    </row>
    <row r="9" ht="12.75">
      <c r="C9" t="s">
        <v>113</v>
      </c>
    </row>
    <row r="11" ht="12.75">
      <c r="C11" t="s">
        <v>130</v>
      </c>
    </row>
    <row r="12" ht="12.75">
      <c r="C12" t="s">
        <v>186</v>
      </c>
    </row>
    <row r="13" ht="12.75">
      <c r="C13" t="s">
        <v>237</v>
      </c>
    </row>
    <row r="14" ht="12.75">
      <c r="C14" t="s">
        <v>238</v>
      </c>
    </row>
    <row r="15" ht="12.75">
      <c r="C15" t="s">
        <v>236</v>
      </c>
    </row>
    <row r="17" ht="12.75">
      <c r="C17" t="s">
        <v>107</v>
      </c>
    </row>
    <row r="19" ht="12.75">
      <c r="C19" s="8" t="s">
        <v>114</v>
      </c>
    </row>
    <row r="20" ht="12.75">
      <c r="C20" t="s">
        <v>187</v>
      </c>
    </row>
    <row r="21" ht="12.75">
      <c r="C21" s="8" t="s">
        <v>221</v>
      </c>
    </row>
    <row r="22" spans="2:3" ht="12.75">
      <c r="B22" s="379" t="s">
        <v>59</v>
      </c>
      <c r="C22" s="8" t="s">
        <v>108</v>
      </c>
    </row>
    <row r="23" spans="2:3" ht="12.75">
      <c r="B23" s="379"/>
      <c r="C23" s="8" t="s">
        <v>45</v>
      </c>
    </row>
    <row r="24" spans="2:3" ht="12.75">
      <c r="B24" s="379"/>
      <c r="C24" s="8" t="s">
        <v>44</v>
      </c>
    </row>
    <row r="25" spans="2:3" ht="12.75">
      <c r="B25" s="379"/>
      <c r="C25" s="8" t="s">
        <v>115</v>
      </c>
    </row>
    <row r="26" spans="2:3" ht="12.75">
      <c r="B26" s="379"/>
      <c r="C26" s="9" t="s">
        <v>116</v>
      </c>
    </row>
    <row r="27" spans="2:3" ht="12.75">
      <c r="B27" s="379"/>
      <c r="C27" s="8" t="s">
        <v>137</v>
      </c>
    </row>
    <row r="28" ht="12.75">
      <c r="C28" s="8" t="s">
        <v>119</v>
      </c>
    </row>
    <row r="29" ht="12.75">
      <c r="C29" t="s">
        <v>124</v>
      </c>
    </row>
    <row r="31" ht="12.75">
      <c r="C31" s="9" t="s">
        <v>223</v>
      </c>
    </row>
    <row r="32" ht="12.75">
      <c r="C32" s="9" t="s">
        <v>222</v>
      </c>
    </row>
    <row r="34" ht="12.75">
      <c r="C34" s="77" t="s">
        <v>117</v>
      </c>
    </row>
    <row r="35" ht="12.75">
      <c r="C35" s="64" t="s">
        <v>118</v>
      </c>
    </row>
    <row r="36" ht="12.75">
      <c r="C36" s="9"/>
    </row>
  </sheetData>
  <sheetProtection sheet="1" objects="1" scenarios="1"/>
  <mergeCells count="1">
    <mergeCell ref="B22:B27"/>
  </mergeCells>
  <printOptions/>
  <pageMargins left="0.75" right="0.75" top="1" bottom="1" header="0.5" footer="0.5"/>
  <pageSetup horizontalDpi="600" verticalDpi="600" orientation="landscape" scale="71" r:id="rId2"/>
  <drawing r:id="rId1"/>
</worksheet>
</file>

<file path=xl/worksheets/sheet10.xml><?xml version="1.0" encoding="utf-8"?>
<worksheet xmlns="http://schemas.openxmlformats.org/spreadsheetml/2006/main" xmlns:r="http://schemas.openxmlformats.org/officeDocument/2006/relationships">
  <dimension ref="B3:B3"/>
  <sheetViews>
    <sheetView zoomScalePageLayoutView="0" workbookViewId="0" topLeftCell="A1">
      <selection activeCell="A1" sqref="A1"/>
    </sheetView>
  </sheetViews>
  <sheetFormatPr defaultColWidth="9.140625" defaultRowHeight="12.75"/>
  <sheetData>
    <row r="3" ht="15.75">
      <c r="B3" s="14" t="s">
        <v>145</v>
      </c>
    </row>
  </sheetData>
  <sheetProtection sheet="1" objects="1" scenarios="1"/>
  <printOptions/>
  <pageMargins left="0.75" right="0.75" top="1" bottom="1" header="0.5" footer="0.5"/>
  <pageSetup horizontalDpi="600" verticalDpi="600" orientation="portrait" scale="55" r:id="rId2"/>
  <rowBreaks count="1" manualBreakCount="1">
    <brk id="81" max="255" man="1"/>
  </rowBreaks>
  <drawing r:id="rId1"/>
</worksheet>
</file>

<file path=xl/worksheets/sheet2.xml><?xml version="1.0" encoding="utf-8"?>
<worksheet xmlns="http://schemas.openxmlformats.org/spreadsheetml/2006/main" xmlns:r="http://schemas.openxmlformats.org/officeDocument/2006/relationships">
  <dimension ref="B2:E37"/>
  <sheetViews>
    <sheetView zoomScale="80" zoomScaleNormal="80" zoomScalePageLayoutView="0" workbookViewId="0" topLeftCell="A1">
      <selection activeCell="A1" sqref="A1"/>
    </sheetView>
  </sheetViews>
  <sheetFormatPr defaultColWidth="9.140625" defaultRowHeight="12.75"/>
  <cols>
    <col min="1" max="1" width="6.57421875" style="0" customWidth="1"/>
  </cols>
  <sheetData>
    <row r="2" ht="20.25">
      <c r="C2" s="23" t="s">
        <v>190</v>
      </c>
    </row>
    <row r="4" ht="12.75">
      <c r="C4" s="8" t="s">
        <v>196</v>
      </c>
    </row>
    <row r="5" ht="12.75">
      <c r="C5" t="s">
        <v>202</v>
      </c>
    </row>
    <row r="7" spans="2:5" ht="12.75">
      <c r="B7" s="2" t="s">
        <v>58</v>
      </c>
      <c r="E7" s="83"/>
    </row>
    <row r="9" ht="12.75">
      <c r="C9" t="s">
        <v>239</v>
      </c>
    </row>
    <row r="11" ht="12.75">
      <c r="C11" t="s">
        <v>188</v>
      </c>
    </row>
    <row r="13" ht="12.75">
      <c r="B13" s="2" t="s">
        <v>179</v>
      </c>
    </row>
    <row r="15" ht="12.75">
      <c r="C15" t="s">
        <v>191</v>
      </c>
    </row>
    <row r="16" ht="12.75">
      <c r="C16" t="s">
        <v>192</v>
      </c>
    </row>
    <row r="18" ht="12.75">
      <c r="C18" t="s">
        <v>193</v>
      </c>
    </row>
    <row r="19" ht="12.75">
      <c r="C19" t="s">
        <v>205</v>
      </c>
    </row>
    <row r="20" ht="12.75">
      <c r="C20" t="s">
        <v>194</v>
      </c>
    </row>
    <row r="22" ht="12.75">
      <c r="B22" s="2" t="s">
        <v>183</v>
      </c>
    </row>
    <row r="24" ht="12.75">
      <c r="C24" t="s">
        <v>233</v>
      </c>
    </row>
    <row r="25" ht="12.75">
      <c r="C25" t="s">
        <v>185</v>
      </c>
    </row>
    <row r="27" ht="12.75">
      <c r="B27" s="2" t="s">
        <v>184</v>
      </c>
    </row>
    <row r="29" ht="12.75">
      <c r="C29" t="s">
        <v>195</v>
      </c>
    </row>
    <row r="31" ht="20.25">
      <c r="C31" s="23" t="s">
        <v>189</v>
      </c>
    </row>
    <row r="33" ht="12.75">
      <c r="C33" t="s">
        <v>217</v>
      </c>
    </row>
    <row r="35" ht="20.25">
      <c r="C35" s="23" t="s">
        <v>204</v>
      </c>
    </row>
    <row r="37" ht="12.75">
      <c r="C37" t="s">
        <v>232</v>
      </c>
    </row>
  </sheetData>
  <sheetProtection sheet="1" objects="1" scenarios="1"/>
  <printOptions/>
  <pageMargins left="0.75" right="0.75" top="1" bottom="1" header="0.5" footer="0.5"/>
  <pageSetup horizontalDpi="600" verticalDpi="600" orientation="landscape" scale="64" r:id="rId1"/>
  <colBreaks count="1" manualBreakCount="1">
    <brk id="21" max="49" man="1"/>
  </colBreaks>
</worksheet>
</file>

<file path=xl/worksheets/sheet3.xml><?xml version="1.0" encoding="utf-8"?>
<worksheet xmlns="http://schemas.openxmlformats.org/spreadsheetml/2006/main" xmlns:r="http://schemas.openxmlformats.org/officeDocument/2006/relationships">
  <dimension ref="A1:X53"/>
  <sheetViews>
    <sheetView tabSelected="1" zoomScale="75" zoomScaleNormal="75" zoomScalePageLayoutView="0" workbookViewId="0" topLeftCell="A1">
      <selection activeCell="A1" sqref="A1"/>
    </sheetView>
  </sheetViews>
  <sheetFormatPr defaultColWidth="9.140625" defaultRowHeight="12.75"/>
  <cols>
    <col min="1" max="1" width="3.421875" style="0" customWidth="1"/>
    <col min="2" max="2" width="10.421875" style="0" customWidth="1"/>
    <col min="3" max="3" width="12.8515625" style="0" customWidth="1"/>
    <col min="4" max="4" width="13.00390625" style="0" bestFit="1" customWidth="1"/>
    <col min="5" max="7" width="13.00390625" style="0" customWidth="1"/>
    <col min="8" max="8" width="12.8515625" style="0" customWidth="1"/>
    <col min="9" max="9" width="7.7109375" style="0" customWidth="1"/>
    <col min="10" max="12" width="13.28125" style="0" customWidth="1"/>
    <col min="13" max="15" width="10.8515625" style="0" customWidth="1"/>
    <col min="16" max="19" width="8.7109375" style="0" customWidth="1"/>
  </cols>
  <sheetData>
    <row r="1" spans="12:19" ht="12.75">
      <c r="L1" s="150" t="s">
        <v>94</v>
      </c>
      <c r="M1" s="403"/>
      <c r="N1" s="404"/>
      <c r="O1" s="404"/>
      <c r="P1" s="404"/>
      <c r="Q1" s="404"/>
      <c r="R1" s="404"/>
      <c r="S1" s="405"/>
    </row>
    <row r="2" spans="12:19" ht="13.5" thickBot="1">
      <c r="L2" s="67" t="s">
        <v>93</v>
      </c>
      <c r="M2" s="406"/>
      <c r="N2" s="407"/>
      <c r="O2" s="407"/>
      <c r="P2" s="407"/>
      <c r="Q2" s="407"/>
      <c r="R2" s="407"/>
      <c r="S2" s="408"/>
    </row>
    <row r="3" spans="2:19" ht="17.25" thickBot="1" thickTop="1">
      <c r="B3" s="24" t="s">
        <v>31</v>
      </c>
      <c r="C3" s="26"/>
      <c r="D3" s="19"/>
      <c r="E3" s="124"/>
      <c r="F3" s="426" t="s">
        <v>166</v>
      </c>
      <c r="G3" s="427"/>
      <c r="H3" s="427"/>
      <c r="I3" s="428"/>
      <c r="J3" s="429"/>
      <c r="K3" s="122"/>
      <c r="L3" s="67" t="s">
        <v>95</v>
      </c>
      <c r="M3" s="406"/>
      <c r="N3" s="407"/>
      <c r="O3" s="407"/>
      <c r="P3" s="407"/>
      <c r="Q3" s="407"/>
      <c r="R3" s="407"/>
      <c r="S3" s="408"/>
    </row>
    <row r="4" spans="5:19" ht="12.75">
      <c r="E4" s="124"/>
      <c r="F4" s="186"/>
      <c r="G4" s="123" t="s">
        <v>4</v>
      </c>
      <c r="H4" s="19" t="s">
        <v>125</v>
      </c>
      <c r="I4" s="19"/>
      <c r="J4" s="124"/>
      <c r="K4" s="122"/>
      <c r="L4" s="67" t="s">
        <v>97</v>
      </c>
      <c r="M4" s="406"/>
      <c r="N4" s="407"/>
      <c r="O4" s="407"/>
      <c r="P4" s="407"/>
      <c r="Q4" s="407"/>
      <c r="R4" s="407"/>
      <c r="S4" s="408"/>
    </row>
    <row r="5" spans="5:19" ht="13.5" thickBot="1">
      <c r="E5" s="124"/>
      <c r="F5" s="187" t="s">
        <v>146</v>
      </c>
      <c r="G5" s="123" t="s">
        <v>4</v>
      </c>
      <c r="H5" s="19" t="s">
        <v>148</v>
      </c>
      <c r="I5" s="19"/>
      <c r="J5" s="124"/>
      <c r="K5" s="122"/>
      <c r="L5" s="189" t="s">
        <v>96</v>
      </c>
      <c r="M5" s="409"/>
      <c r="N5" s="410"/>
      <c r="O5" s="410"/>
      <c r="P5" s="410"/>
      <c r="Q5" s="410"/>
      <c r="R5" s="410"/>
      <c r="S5" s="411"/>
    </row>
    <row r="6" spans="5:20" ht="13.5" customHeight="1" thickBot="1">
      <c r="E6" s="124"/>
      <c r="F6" s="188" t="s">
        <v>147</v>
      </c>
      <c r="G6" s="123" t="s">
        <v>4</v>
      </c>
      <c r="H6" s="125" t="s">
        <v>208</v>
      </c>
      <c r="I6" s="19"/>
      <c r="J6" s="124"/>
      <c r="K6" s="122"/>
      <c r="L6" s="193" t="s">
        <v>219</v>
      </c>
      <c r="M6" s="190"/>
      <c r="N6" s="191"/>
      <c r="O6" s="191"/>
      <c r="P6" s="191"/>
      <c r="Q6" s="191"/>
      <c r="R6" s="191"/>
      <c r="S6" s="192"/>
      <c r="T6" s="94"/>
    </row>
    <row r="7" spans="5:20" ht="13.5" thickBot="1">
      <c r="E7" s="124"/>
      <c r="F7" s="126"/>
      <c r="G7" s="127"/>
      <c r="H7" s="127"/>
      <c r="I7" s="127"/>
      <c r="J7" s="128"/>
      <c r="K7" s="122"/>
      <c r="L7" s="412"/>
      <c r="M7" s="413"/>
      <c r="N7" s="413"/>
      <c r="O7" s="413"/>
      <c r="P7" s="413"/>
      <c r="Q7" s="413"/>
      <c r="R7" s="413"/>
      <c r="S7" s="414"/>
      <c r="T7" s="94"/>
    </row>
    <row r="8" spans="2:20" ht="14.25" thickBot="1" thickTop="1">
      <c r="B8" s="216"/>
      <c r="L8" s="415"/>
      <c r="M8" s="416"/>
      <c r="N8" s="416"/>
      <c r="O8" s="416"/>
      <c r="P8" s="416"/>
      <c r="Q8" s="416"/>
      <c r="R8" s="416"/>
      <c r="S8" s="417"/>
      <c r="T8" s="94"/>
    </row>
    <row r="9" spans="2:20" ht="14.25" thickBot="1" thickTop="1">
      <c r="B9" s="507" t="s">
        <v>246</v>
      </c>
      <c r="C9" s="205"/>
      <c r="D9" s="505" t="s">
        <v>247</v>
      </c>
      <c r="E9" s="237"/>
      <c r="F9" s="237"/>
      <c r="G9" s="237"/>
      <c r="H9" s="237"/>
      <c r="I9" s="366"/>
      <c r="J9" s="235"/>
      <c r="K9" s="235"/>
      <c r="L9" s="415"/>
      <c r="M9" s="416"/>
      <c r="N9" s="416"/>
      <c r="O9" s="416"/>
      <c r="P9" s="416"/>
      <c r="Q9" s="416"/>
      <c r="R9" s="416"/>
      <c r="S9" s="417"/>
      <c r="T9" s="94"/>
    </row>
    <row r="10" spans="2:20" ht="15" thickBot="1">
      <c r="B10" s="367"/>
      <c r="C10" s="368"/>
      <c r="D10" s="506" t="s">
        <v>248</v>
      </c>
      <c r="E10" s="369"/>
      <c r="F10" s="370"/>
      <c r="G10" s="373"/>
      <c r="H10" s="370"/>
      <c r="I10" s="371"/>
      <c r="J10" s="235"/>
      <c r="K10" s="235"/>
      <c r="L10" s="217"/>
      <c r="M10" s="217"/>
      <c r="N10" s="217"/>
      <c r="O10" s="217"/>
      <c r="P10" s="217"/>
      <c r="Q10" s="217"/>
      <c r="R10" s="217"/>
      <c r="S10" s="217"/>
      <c r="T10" s="94"/>
    </row>
    <row r="11" spans="2:19" ht="13.5" thickTop="1">
      <c r="B11" s="204" t="s">
        <v>58</v>
      </c>
      <c r="C11" s="205"/>
      <c r="D11" s="206"/>
      <c r="E11" s="236"/>
      <c r="F11" s="237"/>
      <c r="G11" s="237"/>
      <c r="H11" s="237"/>
      <c r="I11" s="238"/>
      <c r="J11" s="239" t="s">
        <v>60</v>
      </c>
      <c r="K11" s="237"/>
      <c r="L11" s="81"/>
      <c r="M11" s="81"/>
      <c r="N11" s="81"/>
      <c r="O11" s="81"/>
      <c r="P11" s="81"/>
      <c r="Q11" s="81"/>
      <c r="R11" s="81"/>
      <c r="S11" s="207"/>
    </row>
    <row r="12" spans="2:19" ht="12.75">
      <c r="B12" s="194"/>
      <c r="E12" s="235"/>
      <c r="F12" s="240"/>
      <c r="G12" s="235"/>
      <c r="H12" s="235"/>
      <c r="I12" s="241"/>
      <c r="J12" s="235"/>
      <c r="K12" s="235"/>
      <c r="S12" s="200"/>
    </row>
    <row r="13" spans="2:19" ht="12.75">
      <c r="B13" s="195" t="s">
        <v>128</v>
      </c>
      <c r="E13" s="242"/>
      <c r="F13" s="235"/>
      <c r="G13" s="235"/>
      <c r="H13" s="235"/>
      <c r="I13" s="241"/>
      <c r="J13" s="243" t="s">
        <v>92</v>
      </c>
      <c r="K13" s="235"/>
      <c r="L13" s="4"/>
      <c r="N13" s="19"/>
      <c r="S13" s="200"/>
    </row>
    <row r="14" spans="2:19" ht="12.75">
      <c r="B14" s="195"/>
      <c r="E14" s="242"/>
      <c r="F14" s="235"/>
      <c r="G14" s="235"/>
      <c r="H14" s="235"/>
      <c r="I14" s="241"/>
      <c r="J14" s="243"/>
      <c r="K14" s="235"/>
      <c r="L14" s="4"/>
      <c r="S14" s="200"/>
    </row>
    <row r="15" spans="2:19" ht="12.75">
      <c r="B15" s="194" t="s">
        <v>5</v>
      </c>
      <c r="C15" t="s">
        <v>127</v>
      </c>
      <c r="D15" s="372"/>
      <c r="E15" s="397" t="s">
        <v>120</v>
      </c>
      <c r="F15" s="398"/>
      <c r="G15" s="398"/>
      <c r="H15" s="398"/>
      <c r="I15" s="241"/>
      <c r="J15" s="235" t="s">
        <v>170</v>
      </c>
      <c r="K15" s="235"/>
      <c r="L15" s="102"/>
      <c r="M15" t="s">
        <v>160</v>
      </c>
      <c r="S15" s="200"/>
    </row>
    <row r="16" spans="2:19" ht="12.75">
      <c r="B16" s="196"/>
      <c r="C16" t="s">
        <v>100</v>
      </c>
      <c r="D16" s="103"/>
      <c r="E16" s="399"/>
      <c r="F16" s="398"/>
      <c r="G16" s="398"/>
      <c r="H16" s="398"/>
      <c r="I16" s="241"/>
      <c r="J16" s="235"/>
      <c r="K16" s="235"/>
      <c r="L16" s="95"/>
      <c r="S16" s="200"/>
    </row>
    <row r="17" spans="2:19" ht="12.75">
      <c r="B17" s="194" t="s">
        <v>6</v>
      </c>
      <c r="C17" t="s">
        <v>127</v>
      </c>
      <c r="D17" s="103"/>
      <c r="E17" s="399"/>
      <c r="F17" s="398"/>
      <c r="G17" s="398"/>
      <c r="H17" s="398"/>
      <c r="I17" s="241"/>
      <c r="J17" s="244" t="s">
        <v>63</v>
      </c>
      <c r="K17" s="235"/>
      <c r="S17" s="200"/>
    </row>
    <row r="18" spans="2:19" ht="12.75">
      <c r="B18" s="196"/>
      <c r="C18" t="s">
        <v>55</v>
      </c>
      <c r="D18" s="103"/>
      <c r="E18" s="399"/>
      <c r="F18" s="398"/>
      <c r="G18" s="398"/>
      <c r="H18" s="398"/>
      <c r="I18" s="241"/>
      <c r="J18" s="245" t="s">
        <v>66</v>
      </c>
      <c r="K18" s="235"/>
      <c r="S18" s="200"/>
    </row>
    <row r="19" spans="2:21" ht="12.75">
      <c r="B19" s="194" t="s">
        <v>7</v>
      </c>
      <c r="C19" t="s">
        <v>56</v>
      </c>
      <c r="D19" s="102"/>
      <c r="E19" s="399"/>
      <c r="F19" s="398"/>
      <c r="G19" s="398"/>
      <c r="H19" s="398"/>
      <c r="I19" s="241"/>
      <c r="J19" s="235"/>
      <c r="K19" s="235"/>
      <c r="S19" s="200"/>
      <c r="U19" s="130"/>
    </row>
    <row r="20" spans="2:21" ht="12.75">
      <c r="B20" s="208"/>
      <c r="E20" s="355"/>
      <c r="F20" s="5"/>
      <c r="G20" s="5"/>
      <c r="H20" s="5"/>
      <c r="I20" s="241"/>
      <c r="J20" s="243" t="s">
        <v>167</v>
      </c>
      <c r="K20" s="235"/>
      <c r="S20" s="200"/>
      <c r="U20" s="5"/>
    </row>
    <row r="21" spans="2:21" ht="13.5" thickBot="1">
      <c r="B21" s="194"/>
      <c r="D21" s="3"/>
      <c r="E21" s="246"/>
      <c r="F21" s="235"/>
      <c r="G21" s="235"/>
      <c r="H21" s="235"/>
      <c r="I21" s="241"/>
      <c r="J21" s="235" t="s">
        <v>64</v>
      </c>
      <c r="K21" s="235" t="s">
        <v>2</v>
      </c>
      <c r="L21" s="102"/>
      <c r="M21" t="s">
        <v>168</v>
      </c>
      <c r="S21" s="200"/>
      <c r="U21" s="5"/>
    </row>
    <row r="22" spans="2:21" ht="13.5" thickTop="1">
      <c r="B22" s="219" t="s">
        <v>227</v>
      </c>
      <c r="C22" s="218"/>
      <c r="D22" s="218"/>
      <c r="E22" s="247"/>
      <c r="F22" s="247"/>
      <c r="G22" s="247"/>
      <c r="H22" s="248"/>
      <c r="I22" s="249"/>
      <c r="J22" s="235" t="s">
        <v>170</v>
      </c>
      <c r="K22" s="235" t="s">
        <v>65</v>
      </c>
      <c r="L22" s="103"/>
      <c r="M22" t="s">
        <v>169</v>
      </c>
      <c r="S22" s="200"/>
      <c r="U22" s="5"/>
    </row>
    <row r="23" spans="2:21" ht="12.75">
      <c r="B23" s="197" t="s">
        <v>218</v>
      </c>
      <c r="C23" s="19"/>
      <c r="D23" s="19"/>
      <c r="E23" s="250"/>
      <c r="F23" s="235"/>
      <c r="G23" s="235"/>
      <c r="H23" s="235"/>
      <c r="I23" s="241"/>
      <c r="J23" s="251" t="s">
        <v>64</v>
      </c>
      <c r="K23" s="252">
        <f>IF(L21="","",(8760/4)*L21)</f>
      </c>
      <c r="L23" s="133" t="s">
        <v>171</v>
      </c>
      <c r="M23" s="133"/>
      <c r="S23" s="200"/>
      <c r="U23" s="5"/>
    </row>
    <row r="24" spans="2:19" ht="12.75">
      <c r="B24" s="194" t="s">
        <v>234</v>
      </c>
      <c r="C24" s="19"/>
      <c r="D24" s="19"/>
      <c r="E24" s="250"/>
      <c r="F24" s="235"/>
      <c r="G24" s="235"/>
      <c r="H24" s="235"/>
      <c r="I24" s="241"/>
      <c r="J24" s="235" t="s">
        <v>170</v>
      </c>
      <c r="K24" s="253">
        <f>IF(L22="","",(365/10)*L22)</f>
      </c>
      <c r="L24" t="s">
        <v>171</v>
      </c>
      <c r="N24" s="19"/>
      <c r="O24" s="19"/>
      <c r="P24" s="19"/>
      <c r="Q24" s="19"/>
      <c r="R24" s="19"/>
      <c r="S24" s="200"/>
    </row>
    <row r="25" spans="2:19" ht="13.5" thickBot="1">
      <c r="B25" s="194"/>
      <c r="C25" s="19"/>
      <c r="D25" s="19"/>
      <c r="E25" s="250"/>
      <c r="F25" s="235"/>
      <c r="G25" s="235"/>
      <c r="H25" s="235"/>
      <c r="I25" s="241"/>
      <c r="J25" s="254" t="s">
        <v>229</v>
      </c>
      <c r="K25" s="255"/>
      <c r="L25" s="235"/>
      <c r="M25" s="235"/>
      <c r="N25" s="54"/>
      <c r="O25" s="19"/>
      <c r="P25" s="19"/>
      <c r="Q25" s="19"/>
      <c r="R25" s="19"/>
      <c r="S25" s="200"/>
    </row>
    <row r="26" spans="2:19" ht="13.5" thickTop="1">
      <c r="B26" s="197"/>
      <c r="C26" s="392" t="s">
        <v>150</v>
      </c>
      <c r="D26" s="393"/>
      <c r="E26" s="393"/>
      <c r="F26" s="393"/>
      <c r="G26" s="393"/>
      <c r="H26" s="394"/>
      <c r="I26" s="241"/>
      <c r="J26" s="256" t="s">
        <v>224</v>
      </c>
      <c r="K26" s="257"/>
      <c r="L26" s="257"/>
      <c r="M26" s="257"/>
      <c r="N26" s="81"/>
      <c r="O26" s="81"/>
      <c r="P26" s="81"/>
      <c r="Q26" s="81"/>
      <c r="R26" s="81"/>
      <c r="S26" s="207"/>
    </row>
    <row r="27" spans="1:19" ht="12.75">
      <c r="A27" s="10"/>
      <c r="B27" s="194"/>
      <c r="C27" s="390" t="s">
        <v>99</v>
      </c>
      <c r="D27" s="391"/>
      <c r="E27" s="395" t="s">
        <v>49</v>
      </c>
      <c r="F27" s="391"/>
      <c r="G27" s="395" t="s">
        <v>50</v>
      </c>
      <c r="H27" s="396"/>
      <c r="I27" s="241"/>
      <c r="J27" s="258" t="s">
        <v>225</v>
      </c>
      <c r="K27" s="235"/>
      <c r="L27" s="235"/>
      <c r="M27" s="235"/>
      <c r="R27" s="19"/>
      <c r="S27" s="200"/>
    </row>
    <row r="28" spans="2:19" ht="12.75">
      <c r="B28" s="198"/>
      <c r="C28" s="400"/>
      <c r="D28" s="383"/>
      <c r="E28" s="389"/>
      <c r="F28" s="383"/>
      <c r="G28" s="389"/>
      <c r="H28" s="402"/>
      <c r="I28" s="241"/>
      <c r="J28" s="259" t="s">
        <v>226</v>
      </c>
      <c r="K28" s="253"/>
      <c r="L28" s="260"/>
      <c r="M28" s="260"/>
      <c r="N28" s="131"/>
      <c r="O28" s="131"/>
      <c r="S28" s="200"/>
    </row>
    <row r="29" spans="2:19" ht="12.75">
      <c r="B29" s="194"/>
      <c r="C29" s="382"/>
      <c r="D29" s="383"/>
      <c r="E29" s="401"/>
      <c r="F29" s="383"/>
      <c r="G29" s="401"/>
      <c r="H29" s="402"/>
      <c r="I29" s="241"/>
      <c r="J29" s="261"/>
      <c r="K29" s="260"/>
      <c r="L29" s="262"/>
      <c r="M29" s="260"/>
      <c r="N29" s="171"/>
      <c r="O29" s="171"/>
      <c r="S29" s="201"/>
    </row>
    <row r="30" spans="2:19" ht="12.75">
      <c r="B30" s="194"/>
      <c r="C30" s="382"/>
      <c r="D30" s="383"/>
      <c r="E30" s="389"/>
      <c r="F30" s="383"/>
      <c r="G30" s="389"/>
      <c r="H30" s="402"/>
      <c r="I30" s="241"/>
      <c r="J30" s="263"/>
      <c r="K30" s="235"/>
      <c r="L30" s="235"/>
      <c r="M30" s="235"/>
      <c r="N30" s="172" t="s">
        <v>64</v>
      </c>
      <c r="O30" s="173" t="s">
        <v>68</v>
      </c>
      <c r="R30" s="19"/>
      <c r="S30" s="202"/>
    </row>
    <row r="31" spans="2:19" ht="12.75">
      <c r="B31" s="194"/>
      <c r="C31" s="382"/>
      <c r="D31" s="383"/>
      <c r="E31" s="389"/>
      <c r="F31" s="383"/>
      <c r="G31" s="389"/>
      <c r="H31" s="402"/>
      <c r="I31" s="241"/>
      <c r="J31" s="263" t="s">
        <v>209</v>
      </c>
      <c r="K31" s="235"/>
      <c r="L31" s="235"/>
      <c r="M31" s="264" t="s">
        <v>174</v>
      </c>
      <c r="N31" s="174"/>
      <c r="O31" s="175"/>
      <c r="R31" s="19"/>
      <c r="S31" s="200"/>
    </row>
    <row r="32" spans="2:22" ht="12.75">
      <c r="B32" s="194"/>
      <c r="C32" s="382"/>
      <c r="D32" s="387"/>
      <c r="E32" s="386"/>
      <c r="F32" s="387"/>
      <c r="G32" s="386"/>
      <c r="H32" s="402"/>
      <c r="I32" s="241"/>
      <c r="J32" s="263" t="s">
        <v>210</v>
      </c>
      <c r="K32" s="235"/>
      <c r="L32" s="235"/>
      <c r="M32" s="235"/>
      <c r="N32" s="174"/>
      <c r="O32" s="175"/>
      <c r="R32" s="134"/>
      <c r="S32" s="200"/>
      <c r="T32" s="3"/>
      <c r="U32" s="3"/>
      <c r="V32" s="3"/>
    </row>
    <row r="33" spans="2:22" ht="12.75">
      <c r="B33" s="194"/>
      <c r="C33" s="382"/>
      <c r="D33" s="387"/>
      <c r="E33" s="386"/>
      <c r="F33" s="387"/>
      <c r="G33" s="386"/>
      <c r="H33" s="402"/>
      <c r="I33" s="241"/>
      <c r="J33" s="263" t="s">
        <v>211</v>
      </c>
      <c r="K33" s="235"/>
      <c r="L33" s="235"/>
      <c r="M33" s="235"/>
      <c r="N33" s="174"/>
      <c r="O33" s="175"/>
      <c r="R33" s="125"/>
      <c r="S33" s="200"/>
      <c r="T33" s="3"/>
      <c r="U33" s="3"/>
      <c r="V33" s="3"/>
    </row>
    <row r="34" spans="2:22" ht="12.75">
      <c r="B34" s="194"/>
      <c r="C34" s="384"/>
      <c r="D34" s="385"/>
      <c r="E34" s="388"/>
      <c r="F34" s="385"/>
      <c r="G34" s="388"/>
      <c r="H34" s="436"/>
      <c r="I34" s="241"/>
      <c r="J34" s="263" t="s">
        <v>212</v>
      </c>
      <c r="K34" s="235"/>
      <c r="L34" s="235"/>
      <c r="M34" s="235"/>
      <c r="N34" s="174"/>
      <c r="O34" s="175"/>
      <c r="P34" s="19"/>
      <c r="Q34" s="19"/>
      <c r="R34" s="125"/>
      <c r="S34" s="200"/>
      <c r="T34" s="3"/>
      <c r="U34" s="3"/>
      <c r="V34" s="3"/>
    </row>
    <row r="35" spans="1:19" ht="12.75">
      <c r="A35" s="19"/>
      <c r="B35" s="224"/>
      <c r="C35" s="418"/>
      <c r="D35" s="419"/>
      <c r="E35" s="422"/>
      <c r="F35" s="423"/>
      <c r="G35" s="419"/>
      <c r="H35" s="434"/>
      <c r="I35" s="241"/>
      <c r="J35" s="263" t="s">
        <v>213</v>
      </c>
      <c r="K35" s="235"/>
      <c r="L35" s="235"/>
      <c r="M35" s="235"/>
      <c r="N35" s="176"/>
      <c r="O35" s="177"/>
      <c r="P35" s="19"/>
      <c r="Q35" s="19"/>
      <c r="R35" s="183"/>
      <c r="S35" s="200"/>
    </row>
    <row r="36" spans="1:19" ht="13.5" thickBot="1">
      <c r="A36" s="19"/>
      <c r="B36" s="225"/>
      <c r="C36" s="418"/>
      <c r="D36" s="419"/>
      <c r="E36" s="424"/>
      <c r="F36" s="425"/>
      <c r="G36" s="419"/>
      <c r="H36" s="434"/>
      <c r="I36" s="241"/>
      <c r="J36" s="235"/>
      <c r="K36" s="235"/>
      <c r="L36" s="235"/>
      <c r="M36" s="235"/>
      <c r="P36" s="19"/>
      <c r="Q36" s="19"/>
      <c r="R36" s="183"/>
      <c r="S36" s="200"/>
    </row>
    <row r="37" spans="1:19" ht="13.5" thickTop="1">
      <c r="A37" s="19"/>
      <c r="B37" s="194"/>
      <c r="C37" s="418"/>
      <c r="D37" s="419"/>
      <c r="E37" s="432"/>
      <c r="F37" s="433"/>
      <c r="G37" s="419"/>
      <c r="H37" s="434"/>
      <c r="I37" s="241"/>
      <c r="J37" s="265" t="s">
        <v>184</v>
      </c>
      <c r="K37" s="257"/>
      <c r="L37" s="257"/>
      <c r="M37" s="257"/>
      <c r="N37" s="222" t="s">
        <v>203</v>
      </c>
      <c r="O37" s="81"/>
      <c r="P37" s="81"/>
      <c r="Q37" s="81"/>
      <c r="R37" s="81"/>
      <c r="S37" s="207"/>
    </row>
    <row r="38" spans="1:19" ht="12.75">
      <c r="A38" s="19"/>
      <c r="B38" s="194"/>
      <c r="C38" s="420"/>
      <c r="D38" s="421"/>
      <c r="E38" s="430"/>
      <c r="F38" s="431"/>
      <c r="G38" s="421"/>
      <c r="H38" s="435"/>
      <c r="I38" s="241"/>
      <c r="J38" s="235"/>
      <c r="K38" s="235" t="s">
        <v>142</v>
      </c>
      <c r="L38" s="235"/>
      <c r="M38" s="235"/>
      <c r="N38" s="104">
        <v>40</v>
      </c>
      <c r="O38" s="7" t="s">
        <v>39</v>
      </c>
      <c r="R38" s="19"/>
      <c r="S38" s="200"/>
    </row>
    <row r="39" spans="1:19" ht="12.75">
      <c r="A39" s="19"/>
      <c r="B39" s="194"/>
      <c r="C39" s="223"/>
      <c r="D39" s="223"/>
      <c r="E39" s="223"/>
      <c r="F39" s="223"/>
      <c r="G39" s="223"/>
      <c r="H39" s="226"/>
      <c r="I39" s="241"/>
      <c r="J39" s="235"/>
      <c r="K39" s="235" t="s">
        <v>143</v>
      </c>
      <c r="L39" s="235"/>
      <c r="M39" s="235"/>
      <c r="N39" s="104">
        <v>3</v>
      </c>
      <c r="O39" s="7" t="s">
        <v>40</v>
      </c>
      <c r="Q39" s="129"/>
      <c r="R39" s="19"/>
      <c r="S39" s="200"/>
    </row>
    <row r="40" spans="1:19" ht="12.75">
      <c r="A40" s="199"/>
      <c r="B40" s="220" t="s">
        <v>182</v>
      </c>
      <c r="C40" s="171"/>
      <c r="D40" s="171"/>
      <c r="E40" s="171"/>
      <c r="F40" s="171"/>
      <c r="G40" s="171"/>
      <c r="H40" s="185"/>
      <c r="I40" s="241"/>
      <c r="J40" s="266"/>
      <c r="K40" s="250" t="s">
        <v>144</v>
      </c>
      <c r="L40" s="250"/>
      <c r="M40" s="250"/>
      <c r="N40" s="102">
        <v>10</v>
      </c>
      <c r="O40" s="90" t="s">
        <v>41</v>
      </c>
      <c r="Q40" s="19"/>
      <c r="R40" s="19"/>
      <c r="S40" s="200"/>
    </row>
    <row r="41" spans="2:24" ht="13.5" thickBot="1">
      <c r="B41" s="184"/>
      <c r="C41" s="106"/>
      <c r="D41" s="106"/>
      <c r="E41" s="106"/>
      <c r="F41" s="106"/>
      <c r="G41" s="106"/>
      <c r="H41" s="106"/>
      <c r="I41" s="267"/>
      <c r="J41" s="268"/>
      <c r="K41" s="269"/>
      <c r="L41" s="269"/>
      <c r="M41" s="269"/>
      <c r="N41" s="221"/>
      <c r="O41" s="106"/>
      <c r="P41" s="106"/>
      <c r="Q41" s="106"/>
      <c r="R41" s="106"/>
      <c r="S41" s="203"/>
      <c r="T41" s="19"/>
      <c r="U41" s="19"/>
      <c r="V41" s="19"/>
      <c r="W41" s="19"/>
      <c r="X41" s="19"/>
    </row>
    <row r="42" spans="2:24" ht="16.5" thickTop="1">
      <c r="B42" s="20" t="s">
        <v>8</v>
      </c>
      <c r="C42" s="19"/>
      <c r="D42" s="19"/>
      <c r="E42" s="19"/>
      <c r="G42" s="19"/>
      <c r="H42" s="9" t="s">
        <v>249</v>
      </c>
      <c r="I42" s="235"/>
      <c r="J42" s="242"/>
      <c r="K42" s="235"/>
      <c r="L42" s="235"/>
      <c r="M42" s="235"/>
      <c r="P42" s="107"/>
      <c r="Q42" s="19"/>
      <c r="R42" s="19"/>
      <c r="S42" s="19"/>
      <c r="T42" s="19"/>
      <c r="U42" s="19"/>
      <c r="V42" s="19"/>
      <c r="W42" s="19"/>
      <c r="X42" s="19"/>
    </row>
    <row r="43" spans="2:24" ht="12.75">
      <c r="B43" t="s">
        <v>5</v>
      </c>
      <c r="C43" t="s">
        <v>0</v>
      </c>
      <c r="D43">
        <v>32</v>
      </c>
      <c r="E43" s="9"/>
      <c r="G43" s="19"/>
      <c r="H43" s="9" t="s">
        <v>250</v>
      </c>
      <c r="I43" s="235"/>
      <c r="J43" s="235"/>
      <c r="K43" s="270"/>
      <c r="L43" s="235"/>
      <c r="M43" s="235"/>
      <c r="P43" s="107"/>
      <c r="Q43" s="19"/>
      <c r="R43" s="19"/>
      <c r="S43" s="19"/>
      <c r="T43" s="19"/>
      <c r="U43" s="19"/>
      <c r="V43" s="19"/>
      <c r="W43" s="19"/>
      <c r="X43" s="19"/>
    </row>
    <row r="44" spans="3:24" ht="12.75">
      <c r="C44" t="s">
        <v>1</v>
      </c>
      <c r="D44">
        <v>27</v>
      </c>
      <c r="E44" s="9"/>
      <c r="G44" s="19"/>
      <c r="H44" s="9" t="s">
        <v>251</v>
      </c>
      <c r="I44" s="235"/>
      <c r="J44" s="235"/>
      <c r="K44" s="271"/>
      <c r="L44" s="235"/>
      <c r="M44" s="235"/>
      <c r="P44" s="19"/>
      <c r="Q44" s="19"/>
      <c r="R44" s="19"/>
      <c r="S44" s="19"/>
      <c r="T44" s="19"/>
      <c r="U44" s="19"/>
      <c r="V44" s="19"/>
      <c r="W44" s="19"/>
      <c r="X44" s="19"/>
    </row>
    <row r="45" spans="2:24" ht="12.75">
      <c r="B45" t="s">
        <v>6</v>
      </c>
      <c r="C45" t="s">
        <v>242</v>
      </c>
      <c r="D45">
        <v>75</v>
      </c>
      <c r="E45" s="9" t="s">
        <v>244</v>
      </c>
      <c r="F45">
        <v>34</v>
      </c>
      <c r="G45" s="19"/>
      <c r="H45" s="378" t="s">
        <v>253</v>
      </c>
      <c r="I45" s="235"/>
      <c r="J45" s="235"/>
      <c r="K45" s="270"/>
      <c r="L45" s="235"/>
      <c r="M45" s="235"/>
      <c r="P45" s="19"/>
      <c r="Q45" s="19"/>
      <c r="R45" s="19"/>
      <c r="S45" s="108"/>
      <c r="T45" s="109"/>
      <c r="U45" s="109"/>
      <c r="V45" s="109"/>
      <c r="W45" s="19"/>
      <c r="X45" s="19"/>
    </row>
    <row r="46" spans="3:24" ht="12.75">
      <c r="C46" t="s">
        <v>243</v>
      </c>
      <c r="D46">
        <v>15</v>
      </c>
      <c r="E46" s="9" t="s">
        <v>245</v>
      </c>
      <c r="F46">
        <v>5</v>
      </c>
      <c r="G46" s="19"/>
      <c r="H46" s="380" t="s">
        <v>252</v>
      </c>
      <c r="I46" s="381"/>
      <c r="J46" s="381"/>
      <c r="K46" s="381"/>
      <c r="L46" s="381"/>
      <c r="M46" s="381"/>
      <c r="N46" s="381"/>
      <c r="O46" s="381"/>
      <c r="P46" s="107"/>
      <c r="Q46" s="19"/>
      <c r="R46" s="19"/>
      <c r="S46" s="108"/>
      <c r="T46" s="109"/>
      <c r="U46" s="109"/>
      <c r="V46" s="109"/>
      <c r="W46" s="19"/>
      <c r="X46" s="19"/>
    </row>
    <row r="47" spans="1:24" ht="12.75">
      <c r="A47" s="83"/>
      <c r="G47" s="19"/>
      <c r="I47" s="235"/>
      <c r="J47" s="245"/>
      <c r="K47" s="235"/>
      <c r="L47" s="235"/>
      <c r="M47" s="235"/>
      <c r="P47" s="19"/>
      <c r="Q47" s="19"/>
      <c r="R47" s="19"/>
      <c r="S47" s="19"/>
      <c r="T47" s="19"/>
      <c r="U47" s="19"/>
      <c r="V47" s="19"/>
      <c r="W47" s="19"/>
      <c r="X47" s="19"/>
    </row>
    <row r="48" spans="7:24" ht="12.75">
      <c r="G48" s="19"/>
      <c r="I48" s="235"/>
      <c r="J48" s="235"/>
      <c r="K48" s="235"/>
      <c r="L48" s="235"/>
      <c r="M48" s="235"/>
      <c r="P48" s="19"/>
      <c r="Q48" s="19"/>
      <c r="R48" s="19"/>
      <c r="S48" s="19"/>
      <c r="T48" s="19"/>
      <c r="U48" s="19"/>
      <c r="V48" s="19"/>
      <c r="W48" s="19"/>
      <c r="X48" s="19"/>
    </row>
    <row r="49" ht="12.75">
      <c r="M49" s="15"/>
    </row>
    <row r="50" ht="12.75">
      <c r="P50" s="1"/>
    </row>
    <row r="53" ht="12.75">
      <c r="Q53" s="19"/>
    </row>
  </sheetData>
  <sheetProtection sheet="1"/>
  <mergeCells count="46">
    <mergeCell ref="E37:F37"/>
    <mergeCell ref="G31:H31"/>
    <mergeCell ref="G35:H35"/>
    <mergeCell ref="G36:H36"/>
    <mergeCell ref="G37:H37"/>
    <mergeCell ref="G38:H38"/>
    <mergeCell ref="G34:H34"/>
    <mergeCell ref="C36:D36"/>
    <mergeCell ref="C37:D37"/>
    <mergeCell ref="C38:D38"/>
    <mergeCell ref="E35:F35"/>
    <mergeCell ref="E36:F36"/>
    <mergeCell ref="F3:J3"/>
    <mergeCell ref="E38:F38"/>
    <mergeCell ref="C35:D35"/>
    <mergeCell ref="G32:H32"/>
    <mergeCell ref="G33:H33"/>
    <mergeCell ref="G28:H28"/>
    <mergeCell ref="G29:H29"/>
    <mergeCell ref="G30:H30"/>
    <mergeCell ref="M1:S1"/>
    <mergeCell ref="M2:S2"/>
    <mergeCell ref="M3:S3"/>
    <mergeCell ref="M4:S4"/>
    <mergeCell ref="M5:S5"/>
    <mergeCell ref="L7:S9"/>
    <mergeCell ref="C33:D33"/>
    <mergeCell ref="C27:D27"/>
    <mergeCell ref="C26:H26"/>
    <mergeCell ref="G27:H27"/>
    <mergeCell ref="E15:H19"/>
    <mergeCell ref="C28:D28"/>
    <mergeCell ref="C29:D29"/>
    <mergeCell ref="E28:F28"/>
    <mergeCell ref="E29:F29"/>
    <mergeCell ref="E27:F27"/>
    <mergeCell ref="H46:O46"/>
    <mergeCell ref="C30:D30"/>
    <mergeCell ref="C31:D31"/>
    <mergeCell ref="C34:D34"/>
    <mergeCell ref="E32:F32"/>
    <mergeCell ref="E33:F33"/>
    <mergeCell ref="E34:F34"/>
    <mergeCell ref="E30:F30"/>
    <mergeCell ref="E31:F31"/>
    <mergeCell ref="C32:D32"/>
  </mergeCells>
  <hyperlinks>
    <hyperlink ref="H46" r:id="rId1" display="http://www.iowadnr.gov/InsideDNR/RegulatoryAir/Modeling/DispersionModeling/BackgroundData.aspx"/>
  </hyperlinks>
  <printOptions/>
  <pageMargins left="0.75" right="0.75" top="1" bottom="1" header="0.5" footer="0.5"/>
  <pageSetup horizontalDpi="600" verticalDpi="600" orientation="landscape" scale="55" r:id="rId3"/>
  <ignoredErrors>
    <ignoredError sqref="K23:K24" unlockedFormula="1"/>
  </ignoredErrors>
  <drawing r:id="rId2"/>
</worksheet>
</file>

<file path=xl/worksheets/sheet4.xml><?xml version="1.0" encoding="utf-8"?>
<worksheet xmlns="http://schemas.openxmlformats.org/spreadsheetml/2006/main" xmlns:r="http://schemas.openxmlformats.org/officeDocument/2006/relationships">
  <dimension ref="A3:N38"/>
  <sheetViews>
    <sheetView zoomScale="80" zoomScaleNormal="80" zoomScalePageLayoutView="0" workbookViewId="0" topLeftCell="A1">
      <selection activeCell="A1" sqref="A1"/>
    </sheetView>
  </sheetViews>
  <sheetFormatPr defaultColWidth="9.140625" defaultRowHeight="12.75"/>
  <cols>
    <col min="1" max="1" width="9.00390625" style="0" customWidth="1"/>
    <col min="2" max="2" width="17.7109375" style="0" customWidth="1"/>
    <col min="3" max="3" width="13.57421875" style="0" customWidth="1"/>
    <col min="4" max="4" width="11.140625" style="0" customWidth="1"/>
    <col min="5" max="5" width="15.421875" style="0" customWidth="1"/>
    <col min="6" max="6" width="19.140625" style="0" customWidth="1"/>
    <col min="8" max="8" width="6.57421875" style="0" customWidth="1"/>
    <col min="10" max="10" width="10.7109375" style="0" customWidth="1"/>
    <col min="11" max="11" width="13.7109375" style="0" customWidth="1"/>
    <col min="12" max="12" width="13.00390625" style="0" customWidth="1"/>
    <col min="13" max="13" width="13.8515625" style="0" customWidth="1"/>
    <col min="14" max="14" width="10.00390625" style="0" customWidth="1"/>
    <col min="15" max="15" width="8.8515625" style="0" customWidth="1"/>
    <col min="16" max="16" width="11.421875" style="0" customWidth="1"/>
  </cols>
  <sheetData>
    <row r="3" ht="15.75">
      <c r="B3" s="14" t="s">
        <v>98</v>
      </c>
    </row>
    <row r="4" ht="16.5" thickBot="1">
      <c r="A4" s="14"/>
    </row>
    <row r="5" spans="2:8" ht="16.5" thickBot="1">
      <c r="B5" s="24" t="s">
        <v>57</v>
      </c>
      <c r="C5" s="25"/>
      <c r="D5" s="25"/>
      <c r="E5" s="25"/>
      <c r="F5" s="25"/>
      <c r="G5" s="25"/>
      <c r="H5" s="26"/>
    </row>
    <row r="6" spans="1:3" ht="12.75">
      <c r="A6" s="13"/>
      <c r="C6" t="s">
        <v>129</v>
      </c>
    </row>
    <row r="7" ht="13.5" thickBot="1"/>
    <row r="8" spans="4:14" ht="13.5" thickBot="1">
      <c r="D8" s="2" t="s">
        <v>16</v>
      </c>
      <c r="E8" s="2" t="s">
        <v>11</v>
      </c>
      <c r="L8" s="38" t="s">
        <v>51</v>
      </c>
      <c r="M8" s="31"/>
      <c r="N8" s="39"/>
    </row>
    <row r="9" spans="2:14" ht="12.75">
      <c r="B9" s="2" t="s">
        <v>10</v>
      </c>
      <c r="C9" s="2" t="s">
        <v>12</v>
      </c>
      <c r="D9" s="32" t="s">
        <v>14</v>
      </c>
      <c r="E9" s="33" t="s">
        <v>14</v>
      </c>
      <c r="F9" s="34" t="s">
        <v>13</v>
      </c>
      <c r="H9" s="19"/>
      <c r="L9" s="40" t="s">
        <v>230</v>
      </c>
      <c r="M9" s="28"/>
      <c r="N9" s="41"/>
    </row>
    <row r="10" spans="2:14" ht="12.75">
      <c r="B10" s="5" t="s">
        <v>5</v>
      </c>
      <c r="C10" s="9" t="s">
        <v>0</v>
      </c>
      <c r="D10" s="163">
        <f>IF(Input!D15="","",Input!D15+Input!D43)</f>
      </c>
      <c r="E10" s="154">
        <v>917</v>
      </c>
      <c r="F10" s="164">
        <f>IF(D10="","",(D10/E10)*100)</f>
      </c>
      <c r="I10" s="6"/>
      <c r="L10" s="44" t="s">
        <v>99</v>
      </c>
      <c r="M10" s="45" t="s">
        <v>49</v>
      </c>
      <c r="N10" s="46" t="s">
        <v>50</v>
      </c>
    </row>
    <row r="11" spans="2:14" ht="13.5" thickBot="1">
      <c r="B11" s="5"/>
      <c r="C11" t="s">
        <v>1</v>
      </c>
      <c r="D11" s="110">
        <f>IF(Input!D16="","",Input!D16+Input!D44)</f>
      </c>
      <c r="E11" s="27">
        <v>786</v>
      </c>
      <c r="F11" s="17">
        <f>IF(D11="","",(D11/E11)*100)</f>
      </c>
      <c r="L11" s="42"/>
      <c r="M11" s="19"/>
      <c r="N11" s="43"/>
    </row>
    <row r="12" spans="2:14" ht="13.5" thickBot="1">
      <c r="B12" s="5" t="s">
        <v>6</v>
      </c>
      <c r="C12" s="9" t="s">
        <v>0</v>
      </c>
      <c r="D12" s="167">
        <f>IF(Input!D17="","",IF(COUNTA(Input!G10)&gt;0,Input!D17+Input!D45,Input!D17+Input!F45))</f>
      </c>
      <c r="E12" s="152">
        <v>7520</v>
      </c>
      <c r="F12" s="166">
        <f>IF(D12="","",(D12/E12)*100)</f>
      </c>
      <c r="G12" s="437" t="s">
        <v>173</v>
      </c>
      <c r="H12" s="437"/>
      <c r="I12" s="437"/>
      <c r="J12" s="437"/>
      <c r="K12" s="151" t="s">
        <v>0</v>
      </c>
      <c r="L12" s="154" t="s">
        <v>52</v>
      </c>
      <c r="M12" s="154" t="s">
        <v>53</v>
      </c>
      <c r="N12" s="155" t="s">
        <v>54</v>
      </c>
    </row>
    <row r="13" spans="2:14" ht="13.5" thickBot="1">
      <c r="B13" s="5"/>
      <c r="C13" t="s">
        <v>3</v>
      </c>
      <c r="D13" s="111">
        <f>IF(Input!D18="","",IF(COUNTA(Input!G10)&gt;0,Input!D18+Input!D46,Input!D18+Input!F46))</f>
      </c>
      <c r="E13" s="35">
        <v>100</v>
      </c>
      <c r="F13" s="170">
        <f>IF(D13="","",(D13/E13)*100)</f>
      </c>
      <c r="G13" s="168"/>
      <c r="H13" s="169"/>
      <c r="I13" s="169"/>
      <c r="J13" s="169"/>
      <c r="K13" s="169"/>
      <c r="L13" s="169"/>
      <c r="M13" s="169"/>
      <c r="N13" s="169"/>
    </row>
    <row r="14" spans="3:12" ht="12.75">
      <c r="C14" s="233"/>
      <c r="D14" s="234"/>
      <c r="E14" s="182"/>
      <c r="F14" s="209"/>
      <c r="G14" s="121"/>
      <c r="L14" s="7" t="s">
        <v>231</v>
      </c>
    </row>
    <row r="15" spans="3:12" ht="12.75">
      <c r="C15" s="233"/>
      <c r="F15" s="209"/>
      <c r="G15" s="19"/>
      <c r="L15" s="7" t="s">
        <v>172</v>
      </c>
    </row>
    <row r="17" spans="11:14" ht="12.75">
      <c r="K17" s="12"/>
      <c r="L17" s="440" t="s">
        <v>150</v>
      </c>
      <c r="M17" s="441"/>
      <c r="N17" s="442"/>
    </row>
    <row r="18" spans="2:14" ht="13.5" thickBot="1">
      <c r="B18" s="19"/>
      <c r="C18" s="19"/>
      <c r="D18" s="37"/>
      <c r="E18" s="27"/>
      <c r="F18" s="147"/>
      <c r="G18" s="19"/>
      <c r="H18" s="19"/>
      <c r="I18" s="19"/>
      <c r="K18" s="12"/>
      <c r="L18" s="157" t="s">
        <v>99</v>
      </c>
      <c r="M18" s="156" t="s">
        <v>49</v>
      </c>
      <c r="N18" s="158" t="s">
        <v>50</v>
      </c>
    </row>
    <row r="19" spans="2:14" ht="14.25" thickBot="1" thickTop="1">
      <c r="B19" s="81"/>
      <c r="C19" s="81"/>
      <c r="D19" s="81"/>
      <c r="E19" s="81"/>
      <c r="F19" s="81"/>
      <c r="G19" s="81"/>
      <c r="H19" s="207"/>
      <c r="I19" s="19"/>
      <c r="K19" s="12"/>
      <c r="L19" s="362">
        <f>IF(COUNTA(Input!C28:Input!C38)=0,"","x")</f>
      </c>
      <c r="M19" s="361">
        <f>IF(COUNTA(Input!E28:Input!E38)=0,"","x")</f>
      </c>
      <c r="N19" s="363">
        <f>IF(COUNTA(Input!G28:Input!G38)=0,"","x")</f>
      </c>
    </row>
    <row r="20" spans="2:14" ht="12.75">
      <c r="B20" s="232" t="s">
        <v>17</v>
      </c>
      <c r="C20" s="19"/>
      <c r="D20" s="37"/>
      <c r="E20" s="27"/>
      <c r="F20" s="147"/>
      <c r="G20" s="19"/>
      <c r="H20" s="200"/>
      <c r="I20" s="19"/>
      <c r="K20" s="443" t="s">
        <v>164</v>
      </c>
      <c r="L20" s="446">
        <f>IF(COUNTA(Input!C28:Input!C38)=0,"",IF(COUNTA(Input!G10)&gt;0,IF(Input!D17+Input!D45&gt;=7520,"YES","NO"),IF(Input!D17+Input!F45&gt;=7520,"YES","NO")))</f>
      </c>
      <c r="M20" s="446">
        <f>IF(COUNTA(Input!E28:Input!E38)=0,"",IF(COUNTA(Input!G10)&gt;0,IF(Input!D17+Input!D45&gt;=13160,"YES","NO"),IF(Input!D17+Input!F45&gt;=13160,"YES","NO")))</f>
      </c>
      <c r="N20" s="449">
        <f>IF(COUNTA(Input!G28:Input!G38)=0,"",IF(COUNTA(Input!G10)&gt;0,IF(Input!D17+Input!D45&gt;=24440,"YES","NO"),IF(Input!D17+Input!F45&gt;=24440,"YES","NO")))</f>
      </c>
    </row>
    <row r="21" spans="2:14" ht="12.75">
      <c r="B21" s="19"/>
      <c r="C21" s="19"/>
      <c r="D21" s="19"/>
      <c r="E21" s="19"/>
      <c r="F21" s="19"/>
      <c r="G21" s="19"/>
      <c r="H21" s="200"/>
      <c r="I21" s="19"/>
      <c r="K21" s="444"/>
      <c r="L21" s="447"/>
      <c r="M21" s="447"/>
      <c r="N21" s="450"/>
    </row>
    <row r="22" spans="2:14" ht="13.5" thickBot="1">
      <c r="B22" s="19"/>
      <c r="C22" s="19"/>
      <c r="D22" s="20" t="s">
        <v>16</v>
      </c>
      <c r="E22" s="20" t="s">
        <v>11</v>
      </c>
      <c r="F22" s="19"/>
      <c r="G22" s="19"/>
      <c r="H22" s="200"/>
      <c r="I22" s="19"/>
      <c r="K22" s="445"/>
      <c r="L22" s="448"/>
      <c r="M22" s="448"/>
      <c r="N22" s="451"/>
    </row>
    <row r="23" spans="1:14" ht="13.5" customHeight="1" thickBot="1">
      <c r="A23" s="153"/>
      <c r="B23" s="19"/>
      <c r="C23" s="19"/>
      <c r="D23" s="120" t="s">
        <v>14</v>
      </c>
      <c r="E23" s="120" t="s">
        <v>14</v>
      </c>
      <c r="F23" s="19"/>
      <c r="G23" s="19"/>
      <c r="H23" s="200"/>
      <c r="I23" s="19"/>
      <c r="L23" s="19"/>
      <c r="M23" s="19"/>
      <c r="N23" s="19"/>
    </row>
    <row r="24" spans="1:11" ht="13.5" customHeight="1">
      <c r="A24" s="153"/>
      <c r="B24" s="165" t="s">
        <v>5</v>
      </c>
      <c r="C24" s="374" t="s">
        <v>0</v>
      </c>
      <c r="D24" s="112">
        <f>IF(Input!D15="","",Input!D15+Input!D43)</f>
      </c>
      <c r="E24" s="16">
        <f>(0.05)*E10/(0.35)</f>
        <v>131</v>
      </c>
      <c r="F24" s="438" t="s">
        <v>15</v>
      </c>
      <c r="G24" s="19"/>
      <c r="H24" s="200"/>
      <c r="I24" s="19"/>
      <c r="K24" s="132"/>
    </row>
    <row r="25" spans="1:9" ht="13.5" thickBot="1">
      <c r="A25" s="153"/>
      <c r="B25" s="215" t="s">
        <v>6</v>
      </c>
      <c r="C25" s="375" t="s">
        <v>0</v>
      </c>
      <c r="D25" s="213">
        <f>IF(Input!D17="","",IF(COUNTA(Input!G10)&gt;0,Input!D17+Input!D45,Input!D17+Input!F45))</f>
      </c>
      <c r="E25" s="214">
        <f>(0.05)*E12/(2)</f>
        <v>188</v>
      </c>
      <c r="F25" s="439"/>
      <c r="G25" s="19"/>
      <c r="H25" s="200"/>
      <c r="I25" s="19"/>
    </row>
    <row r="26" spans="1:9" ht="12.75">
      <c r="A26" s="153"/>
      <c r="B26" s="88"/>
      <c r="C26" s="233"/>
      <c r="D26" s="211"/>
      <c r="E26" s="211"/>
      <c r="F26" s="212"/>
      <c r="G26" s="19"/>
      <c r="H26" s="200"/>
      <c r="I26" s="19"/>
    </row>
    <row r="27" spans="1:9" ht="13.5" customHeight="1">
      <c r="A27" s="153"/>
      <c r="B27" s="88"/>
      <c r="C27" s="233"/>
      <c r="D27" s="211"/>
      <c r="E27" s="211"/>
      <c r="F27" s="210"/>
      <c r="G27" s="19"/>
      <c r="H27" s="200"/>
      <c r="I27" s="19"/>
    </row>
    <row r="28" spans="1:9" ht="12.75">
      <c r="A28" s="153"/>
      <c r="B28" s="19"/>
      <c r="C28" s="19"/>
      <c r="D28" s="121"/>
      <c r="E28" s="27"/>
      <c r="F28" s="19"/>
      <c r="G28" s="154"/>
      <c r="H28" s="200"/>
      <c r="I28" s="19"/>
    </row>
    <row r="29" spans="2:8" ht="12.75">
      <c r="B29" s="19"/>
      <c r="C29" s="19"/>
      <c r="D29" s="19"/>
      <c r="E29" s="19"/>
      <c r="F29" s="19"/>
      <c r="G29" s="19"/>
      <c r="H29" s="200"/>
    </row>
    <row r="30" ht="12.75" customHeight="1"/>
    <row r="31" spans="2:14" ht="12.75">
      <c r="B31" s="145"/>
      <c r="C31" s="19"/>
      <c r="D31" s="37"/>
      <c r="E31" s="37"/>
      <c r="F31" s="27"/>
      <c r="G31" s="85"/>
      <c r="H31" s="19"/>
      <c r="K31" s="19"/>
      <c r="L31" s="19"/>
      <c r="M31" s="19"/>
      <c r="N31" s="19"/>
    </row>
    <row r="32" spans="2:14" ht="12.75">
      <c r="B32" s="146"/>
      <c r="C32" s="19"/>
      <c r="D32" s="37"/>
      <c r="E32" s="37"/>
      <c r="F32" s="27"/>
      <c r="G32" s="85"/>
      <c r="H32" s="19"/>
      <c r="I32" s="19"/>
      <c r="J32" s="19"/>
      <c r="K32" s="19"/>
      <c r="L32" s="19"/>
      <c r="M32" s="19"/>
      <c r="N32" s="19"/>
    </row>
    <row r="33" spans="2:14" ht="12.75">
      <c r="B33" s="146"/>
      <c r="C33" s="86"/>
      <c r="D33" s="37"/>
      <c r="E33" s="37"/>
      <c r="F33" s="19"/>
      <c r="G33" s="85"/>
      <c r="H33" s="19"/>
      <c r="I33" s="19"/>
      <c r="J33" s="19"/>
      <c r="K33" s="91"/>
      <c r="L33" s="91"/>
      <c r="M33" s="91"/>
      <c r="N33" s="91"/>
    </row>
    <row r="34" spans="2:14" ht="12.75">
      <c r="B34" s="146"/>
      <c r="C34" s="19"/>
      <c r="D34" s="37"/>
      <c r="E34" s="37"/>
      <c r="F34" s="19"/>
      <c r="G34" s="85"/>
      <c r="H34" s="19"/>
      <c r="I34" s="19"/>
      <c r="J34" s="19"/>
      <c r="K34" s="91"/>
      <c r="L34" s="91"/>
      <c r="M34" s="91"/>
      <c r="N34" s="91"/>
    </row>
    <row r="35" spans="2:14" ht="12.75">
      <c r="B35" s="87"/>
      <c r="C35" s="19"/>
      <c r="D35" s="19"/>
      <c r="E35" s="19"/>
      <c r="F35" s="19"/>
      <c r="G35" s="19"/>
      <c r="H35" s="19"/>
      <c r="I35" s="19"/>
      <c r="J35" s="19"/>
      <c r="K35" s="91"/>
      <c r="L35" s="91"/>
      <c r="M35" s="91"/>
      <c r="N35" s="91"/>
    </row>
    <row r="36" spans="2:14" ht="12.75">
      <c r="B36" s="88"/>
      <c r="C36" s="89"/>
      <c r="D36" s="19"/>
      <c r="E36" s="19"/>
      <c r="F36" s="19"/>
      <c r="G36" s="19"/>
      <c r="H36" s="19"/>
      <c r="I36" s="19"/>
      <c r="J36" s="19"/>
      <c r="K36" s="91"/>
      <c r="L36" s="91"/>
      <c r="M36" s="91"/>
      <c r="N36" s="91"/>
    </row>
    <row r="37" spans="2:14" ht="12.75">
      <c r="B37" s="19"/>
      <c r="C37" s="90"/>
      <c r="D37" s="19"/>
      <c r="E37" s="19"/>
      <c r="F37" s="19"/>
      <c r="G37" s="19"/>
      <c r="H37" s="19"/>
      <c r="I37" s="19"/>
      <c r="J37" s="19"/>
      <c r="K37" s="91"/>
      <c r="L37" s="91"/>
      <c r="M37" s="91"/>
      <c r="N37" s="91"/>
    </row>
    <row r="38" spans="2:14" ht="12.75">
      <c r="B38" s="12"/>
      <c r="H38" s="19"/>
      <c r="I38" s="19"/>
      <c r="J38" s="19"/>
      <c r="K38" s="19"/>
      <c r="L38" s="19"/>
      <c r="M38" s="19"/>
      <c r="N38" s="19"/>
    </row>
  </sheetData>
  <sheetProtection sheet="1"/>
  <mergeCells count="7">
    <mergeCell ref="G12:J12"/>
    <mergeCell ref="F24:F25"/>
    <mergeCell ref="L17:N17"/>
    <mergeCell ref="K20:K22"/>
    <mergeCell ref="L20:L22"/>
    <mergeCell ref="M20:M22"/>
    <mergeCell ref="N20:N22"/>
  </mergeCells>
  <printOptions/>
  <pageMargins left="0.75" right="0.75" top="1" bottom="1" header="0.5" footer="0.5"/>
  <pageSetup horizontalDpi="600" verticalDpi="600" orientation="landscape" scale="70" r:id="rId3"/>
  <legacyDrawing r:id="rId2"/>
</worksheet>
</file>

<file path=xl/worksheets/sheet5.xml><?xml version="1.0" encoding="utf-8"?>
<worksheet xmlns="http://schemas.openxmlformats.org/spreadsheetml/2006/main" xmlns:r="http://schemas.openxmlformats.org/officeDocument/2006/relationships">
  <dimension ref="B3:K22"/>
  <sheetViews>
    <sheetView zoomScale="80" zoomScaleNormal="80" zoomScalePageLayoutView="0" workbookViewId="0" topLeftCell="A1">
      <selection activeCell="A1" sqref="A1"/>
    </sheetView>
  </sheetViews>
  <sheetFormatPr defaultColWidth="9.140625" defaultRowHeight="12.75"/>
  <cols>
    <col min="7" max="7" width="9.8515625" style="0" customWidth="1"/>
  </cols>
  <sheetData>
    <row r="3" ht="15.75">
      <c r="B3" s="14" t="s">
        <v>136</v>
      </c>
    </row>
    <row r="5" spans="2:3" ht="12.75">
      <c r="B5" t="s">
        <v>133</v>
      </c>
      <c r="C5" s="101" t="s">
        <v>135</v>
      </c>
    </row>
    <row r="6" ht="12.75">
      <c r="C6" t="s">
        <v>134</v>
      </c>
    </row>
    <row r="7" ht="13.5" thickBot="1"/>
    <row r="8" spans="2:7" ht="16.5" thickBot="1">
      <c r="B8" s="24" t="s">
        <v>18</v>
      </c>
      <c r="C8" s="25"/>
      <c r="D8" s="25"/>
      <c r="E8" s="25"/>
      <c r="F8" s="25"/>
      <c r="G8" s="26"/>
    </row>
    <row r="9" ht="12.75">
      <c r="C9" t="s">
        <v>42</v>
      </c>
    </row>
    <row r="11" spans="2:8" ht="12.75">
      <c r="B11" t="s">
        <v>24</v>
      </c>
      <c r="E11" s="6">
        <f>IF(Input!N39="","",IF(Input!D19="","",21.5*(Input!N38/Input!N39)*Input!D19))</f>
      </c>
      <c r="F11" t="s">
        <v>19</v>
      </c>
      <c r="H11" s="148" t="s">
        <v>175</v>
      </c>
    </row>
    <row r="13" ht="13.5" thickBot="1"/>
    <row r="14" spans="2:11" ht="16.5" thickBot="1">
      <c r="B14" s="24" t="s">
        <v>20</v>
      </c>
      <c r="C14" s="25"/>
      <c r="D14" s="25"/>
      <c r="E14" s="25"/>
      <c r="F14" s="25"/>
      <c r="G14" s="25"/>
      <c r="H14" s="25"/>
      <c r="I14" s="25"/>
      <c r="J14" s="25"/>
      <c r="K14" s="26"/>
    </row>
    <row r="15" ht="13.5" thickBot="1"/>
    <row r="16" spans="2:9" ht="13.5" thickBot="1">
      <c r="B16" t="s">
        <v>46</v>
      </c>
      <c r="F16" s="113">
        <f>IF(E11="","",(E11/Input!N40)*100)</f>
      </c>
      <c r="G16" s="114" t="s">
        <v>47</v>
      </c>
      <c r="I16" s="148" t="s">
        <v>176</v>
      </c>
    </row>
    <row r="18" ht="13.5" thickBot="1"/>
    <row r="19" spans="2:8" ht="16.5" thickBot="1">
      <c r="B19" s="24" t="s">
        <v>21</v>
      </c>
      <c r="C19" s="25"/>
      <c r="D19" s="25"/>
      <c r="E19" s="25"/>
      <c r="F19" s="25"/>
      <c r="G19" s="25"/>
      <c r="H19" s="26"/>
    </row>
    <row r="20" ht="12.75">
      <c r="C20" t="s">
        <v>22</v>
      </c>
    </row>
    <row r="22" spans="2:6" ht="12.75">
      <c r="B22" t="s">
        <v>23</v>
      </c>
      <c r="E22" s="6">
        <f>IF(E11="","",E11*0.45)</f>
      </c>
      <c r="F22" t="s">
        <v>19</v>
      </c>
    </row>
  </sheetData>
  <sheetProtection sheet="1" objects="1" scenarios="1"/>
  <printOptions/>
  <pageMargins left="0.75" right="0.75" top="1" bottom="1" header="0.5" footer="0.5"/>
  <pageSetup horizontalDpi="600" verticalDpi="600" orientation="landscape" scale="74" r:id="rId1"/>
</worksheet>
</file>

<file path=xl/worksheets/sheet6.xml><?xml version="1.0" encoding="utf-8"?>
<worksheet xmlns="http://schemas.openxmlformats.org/spreadsheetml/2006/main" xmlns:r="http://schemas.openxmlformats.org/officeDocument/2006/relationships">
  <dimension ref="B3:L37"/>
  <sheetViews>
    <sheetView zoomScale="80" zoomScaleNormal="80" zoomScalePageLayoutView="0" workbookViewId="0" topLeftCell="A1">
      <selection activeCell="A1" sqref="A1"/>
    </sheetView>
  </sheetViews>
  <sheetFormatPr defaultColWidth="9.140625" defaultRowHeight="12.75"/>
  <sheetData>
    <row r="2" ht="13.5" thickBot="1"/>
    <row r="3" spans="2:9" ht="16.5" thickBot="1">
      <c r="B3" s="24" t="s">
        <v>132</v>
      </c>
      <c r="C3" s="25"/>
      <c r="D3" s="25"/>
      <c r="E3" s="25"/>
      <c r="F3" s="25"/>
      <c r="G3" s="25"/>
      <c r="H3" s="25"/>
      <c r="I3" s="26"/>
    </row>
    <row r="5" ht="12.75">
      <c r="B5" s="18" t="s">
        <v>101</v>
      </c>
    </row>
    <row r="6" ht="13.5" thickBot="1"/>
    <row r="7" spans="2:6" ht="12.75">
      <c r="B7" t="s">
        <v>25</v>
      </c>
      <c r="E7" s="115">
        <f>Steps3_5!E11</f>
      </c>
      <c r="F7" s="116" t="s">
        <v>19</v>
      </c>
    </row>
    <row r="8" spans="2:7" ht="13.5" thickBot="1">
      <c r="B8" t="s">
        <v>26</v>
      </c>
      <c r="E8" s="21">
        <v>1000</v>
      </c>
      <c r="F8" s="22" t="s">
        <v>19</v>
      </c>
      <c r="G8" s="7" t="s">
        <v>48</v>
      </c>
    </row>
    <row r="10" ht="12.75">
      <c r="B10" s="18" t="s">
        <v>102</v>
      </c>
    </row>
    <row r="11" ht="13.5" thickBot="1"/>
    <row r="12" spans="2:6" ht="12.75">
      <c r="B12" t="s">
        <v>23</v>
      </c>
      <c r="E12" s="115">
        <f>Steps3_5!E22</f>
      </c>
      <c r="F12" s="116" t="s">
        <v>19</v>
      </c>
    </row>
    <row r="13" spans="2:7" ht="13.5" thickBot="1">
      <c r="B13" t="s">
        <v>26</v>
      </c>
      <c r="E13" s="21">
        <v>126</v>
      </c>
      <c r="F13" s="22" t="s">
        <v>19</v>
      </c>
      <c r="G13" s="7" t="s">
        <v>28</v>
      </c>
    </row>
    <row r="15" ht="12.75">
      <c r="B15" s="18" t="s">
        <v>103</v>
      </c>
    </row>
    <row r="16" ht="13.5" thickBot="1"/>
    <row r="17" spans="2:6" ht="12.75">
      <c r="B17" t="s">
        <v>23</v>
      </c>
      <c r="E17" s="115">
        <f>Steps3_5!E22</f>
      </c>
      <c r="F17" s="116" t="s">
        <v>19</v>
      </c>
    </row>
    <row r="18" spans="2:7" ht="13.5" thickBot="1">
      <c r="B18" t="s">
        <v>26</v>
      </c>
      <c r="E18" s="21" t="s">
        <v>27</v>
      </c>
      <c r="F18" s="22" t="s">
        <v>19</v>
      </c>
      <c r="G18" s="7" t="s">
        <v>29</v>
      </c>
    </row>
    <row r="19" ht="12.75">
      <c r="G19" s="7" t="s">
        <v>30</v>
      </c>
    </row>
    <row r="21" ht="12.75">
      <c r="B21" s="18" t="s">
        <v>104</v>
      </c>
    </row>
    <row r="22" ht="12.75">
      <c r="B22" t="s">
        <v>33</v>
      </c>
    </row>
    <row r="24" ht="12.75">
      <c r="B24" t="s">
        <v>88</v>
      </c>
    </row>
    <row r="25" ht="12.75">
      <c r="B25" t="s">
        <v>32</v>
      </c>
    </row>
    <row r="26" ht="12.75">
      <c r="B26" t="s">
        <v>89</v>
      </c>
    </row>
    <row r="27" ht="12.75">
      <c r="B27" t="s">
        <v>32</v>
      </c>
    </row>
    <row r="28" ht="12.75">
      <c r="B28" t="s">
        <v>90</v>
      </c>
    </row>
    <row r="30" spans="2:11" ht="12.75">
      <c r="B30" t="s">
        <v>85</v>
      </c>
      <c r="J30" s="6">
        <v>1000</v>
      </c>
      <c r="K30" t="s">
        <v>19</v>
      </c>
    </row>
    <row r="31" spans="2:11" ht="13.5" thickBot="1">
      <c r="B31" t="s">
        <v>86</v>
      </c>
      <c r="J31" s="6">
        <f>126/0.45</f>
        <v>280</v>
      </c>
      <c r="K31" t="s">
        <v>19</v>
      </c>
    </row>
    <row r="32" spans="2:12" ht="13.5" thickBot="1">
      <c r="B32" t="s">
        <v>87</v>
      </c>
      <c r="H32" s="159">
        <f>80/0.45</f>
        <v>177.77777777777777</v>
      </c>
      <c r="I32" s="160" t="s">
        <v>34</v>
      </c>
      <c r="J32" s="161">
        <f>150/0.45</f>
        <v>333.3333333333333</v>
      </c>
      <c r="K32" s="162" t="s">
        <v>19</v>
      </c>
      <c r="L32" s="9" t="s">
        <v>177</v>
      </c>
    </row>
    <row r="33" ht="12.75">
      <c r="L33" s="7" t="s">
        <v>91</v>
      </c>
    </row>
    <row r="34" ht="13.5" thickBot="1">
      <c r="L34" s="7"/>
    </row>
    <row r="35" spans="2:7" ht="16.5" thickBot="1">
      <c r="B35" s="24" t="s">
        <v>131</v>
      </c>
      <c r="C35" s="25"/>
      <c r="D35" s="25"/>
      <c r="E35" s="25"/>
      <c r="F35" s="25"/>
      <c r="G35" s="26"/>
    </row>
    <row r="37" ht="12.75">
      <c r="B37" s="83" t="s">
        <v>138</v>
      </c>
    </row>
  </sheetData>
  <sheetProtection sheet="1" objects="1" scenarios="1"/>
  <printOptions/>
  <pageMargins left="0.75" right="0.75" top="1" bottom="1" header="0.5" footer="0.5"/>
  <pageSetup horizontalDpi="600" verticalDpi="600" orientation="landscape" scale="83" r:id="rId1"/>
</worksheet>
</file>

<file path=xl/worksheets/sheet7.xml><?xml version="1.0" encoding="utf-8"?>
<worksheet xmlns="http://schemas.openxmlformats.org/spreadsheetml/2006/main" xmlns:r="http://schemas.openxmlformats.org/officeDocument/2006/relationships">
  <dimension ref="A3:L27"/>
  <sheetViews>
    <sheetView zoomScale="80" zoomScaleNormal="80" zoomScalePageLayoutView="0" workbookViewId="0" topLeftCell="A1">
      <selection activeCell="A1" sqref="A1"/>
    </sheetView>
  </sheetViews>
  <sheetFormatPr defaultColWidth="9.140625" defaultRowHeight="12.75"/>
  <cols>
    <col min="2" max="2" width="11.28125" style="0" customWidth="1"/>
    <col min="3" max="3" width="11.7109375" style="0" customWidth="1"/>
    <col min="4" max="5" width="12.140625" style="0" customWidth="1"/>
    <col min="6" max="6" width="10.28125" style="0" bestFit="1" customWidth="1"/>
    <col min="7" max="7" width="16.421875" style="0" customWidth="1"/>
    <col min="8" max="9" width="11.28125" style="0" customWidth="1"/>
    <col min="10" max="10" width="10.8515625" style="0" customWidth="1"/>
    <col min="11" max="11" width="2.421875" style="0" customWidth="1"/>
    <col min="12" max="12" width="24.28125" style="0" customWidth="1"/>
    <col min="13" max="13" width="11.421875" style="0" customWidth="1"/>
  </cols>
  <sheetData>
    <row r="2" ht="13.5" thickBot="1"/>
    <row r="3" spans="2:12" ht="16.5" thickBot="1">
      <c r="B3" s="24" t="s">
        <v>105</v>
      </c>
      <c r="C3" s="25"/>
      <c r="D3" s="25"/>
      <c r="E3" s="25"/>
      <c r="F3" s="25"/>
      <c r="G3" s="25"/>
      <c r="H3" s="25"/>
      <c r="I3" s="25"/>
      <c r="J3" s="25"/>
      <c r="K3" s="25"/>
      <c r="L3" s="26"/>
    </row>
    <row r="4" ht="12.75">
      <c r="B4" t="s">
        <v>122</v>
      </c>
    </row>
    <row r="6" ht="12.75">
      <c r="B6" s="149" t="s">
        <v>215</v>
      </c>
    </row>
    <row r="7" spans="2:7" ht="12.75">
      <c r="B7" s="178"/>
      <c r="C7" s="47"/>
      <c r="D7" s="455" t="s">
        <v>214</v>
      </c>
      <c r="E7" s="456"/>
      <c r="F7" s="457"/>
      <c r="G7" s="48"/>
    </row>
    <row r="8" spans="2:7" ht="51.75" customHeight="1">
      <c r="B8" s="65" t="s">
        <v>35</v>
      </c>
      <c r="C8" s="69" t="s">
        <v>36</v>
      </c>
      <c r="D8" s="51" t="s">
        <v>37</v>
      </c>
      <c r="E8" s="51" t="s">
        <v>38</v>
      </c>
      <c r="F8" s="51" t="s">
        <v>180</v>
      </c>
      <c r="G8" s="53" t="s">
        <v>61</v>
      </c>
    </row>
    <row r="9" spans="2:10" ht="13.5" customHeight="1">
      <c r="B9" s="65"/>
      <c r="C9" s="69"/>
      <c r="D9" s="51"/>
      <c r="E9" s="51"/>
      <c r="F9" s="51"/>
      <c r="G9" s="53"/>
      <c r="I9" s="19"/>
      <c r="J9" s="82"/>
    </row>
    <row r="10" spans="2:10" ht="13.5" thickBot="1">
      <c r="B10" s="452" t="s">
        <v>123</v>
      </c>
      <c r="C10" s="453"/>
      <c r="D10" s="453"/>
      <c r="E10" s="453"/>
      <c r="F10" s="453"/>
      <c r="G10" s="454"/>
      <c r="I10" s="19"/>
      <c r="J10" s="19"/>
    </row>
    <row r="11" spans="2:10" ht="13.5" thickBot="1">
      <c r="B11" s="11" t="s">
        <v>62</v>
      </c>
      <c r="C11" s="118">
        <f>IF(Input!L15="","",Input!L15)</f>
      </c>
      <c r="D11" s="137">
        <f>IF(Input!N38="","",53*(10/Input!N38))</f>
        <v>13.25</v>
      </c>
      <c r="E11" s="137">
        <f>IF(Input!N38="","",1400*(10/Input!N38))</f>
        <v>350</v>
      </c>
      <c r="F11" s="137">
        <f>IF(Input!N38="","",440*(10/Input!N38))</f>
        <v>110</v>
      </c>
      <c r="G11" s="16">
        <f>IF(C11="","",10*C11/2.7)</f>
      </c>
      <c r="H11" s="49"/>
      <c r="J11" s="12"/>
    </row>
    <row r="12" spans="2:11" ht="12.75">
      <c r="B12" s="11"/>
      <c r="C12" s="36"/>
      <c r="D12" s="62"/>
      <c r="E12" s="62"/>
      <c r="F12" s="62"/>
      <c r="G12" s="99"/>
      <c r="H12" s="58"/>
      <c r="I12" s="231" t="s">
        <v>139</v>
      </c>
      <c r="J12" s="93"/>
      <c r="K12" s="56"/>
    </row>
    <row r="13" spans="2:11" ht="13.5" thickBot="1">
      <c r="B13" s="452" t="s">
        <v>126</v>
      </c>
      <c r="C13" s="453"/>
      <c r="D13" s="453"/>
      <c r="E13" s="453"/>
      <c r="F13" s="453"/>
      <c r="G13" s="454"/>
      <c r="H13" s="58"/>
      <c r="I13" s="229"/>
      <c r="J13" s="19"/>
      <c r="K13" s="56"/>
    </row>
    <row r="14" spans="2:12" ht="13.5" thickBot="1">
      <c r="B14" s="11" t="s">
        <v>62</v>
      </c>
      <c r="C14" s="117">
        <f>IF(Input!L15="","",Input!L15)</f>
      </c>
      <c r="D14" s="138" t="str">
        <f>IF(OR(D11="NA",$J14="NA"),"NA",D11*$J14)</f>
        <v>NA</v>
      </c>
      <c r="E14" s="138" t="str">
        <f>IF(OR(E11="NA",$J14="NA"),"NA",E11*$J14)</f>
        <v>NA</v>
      </c>
      <c r="F14" s="138" t="str">
        <f>IF(OR(F11="NA",$J14="NA"),"NA",F11*$J14)</f>
        <v>NA</v>
      </c>
      <c r="G14" s="179">
        <f>IF(C14="","",10*C14/2.7)</f>
      </c>
      <c r="H14" s="49"/>
      <c r="I14" s="208" t="s">
        <v>62</v>
      </c>
      <c r="J14" s="95" t="s">
        <v>9</v>
      </c>
      <c r="K14" s="92"/>
      <c r="L14" s="96"/>
    </row>
    <row r="15" spans="2:12" ht="12.75">
      <c r="B15" s="30"/>
      <c r="C15" s="78"/>
      <c r="D15" s="79"/>
      <c r="E15" s="79"/>
      <c r="F15" s="79"/>
      <c r="G15" s="80"/>
      <c r="H15" s="58"/>
      <c r="I15" s="229"/>
      <c r="J15" s="19"/>
      <c r="K15" s="73"/>
      <c r="L15" s="72"/>
    </row>
    <row r="16" spans="2:12" ht="12.75">
      <c r="B16" s="19"/>
      <c r="C16" s="27"/>
      <c r="D16" s="28"/>
      <c r="E16" s="28"/>
      <c r="F16" s="28"/>
      <c r="G16" s="71"/>
      <c r="H16" s="70"/>
      <c r="I16" s="70"/>
      <c r="K16" s="56"/>
      <c r="L16" s="72"/>
    </row>
    <row r="17" spans="6:12" ht="12.75">
      <c r="F17" s="28"/>
      <c r="G17" s="71"/>
      <c r="H17" s="58"/>
      <c r="I17" s="58" t="s">
        <v>140</v>
      </c>
      <c r="K17" s="56"/>
      <c r="L17" s="72"/>
    </row>
    <row r="18" spans="7:11" ht="12.75">
      <c r="G18" s="71"/>
      <c r="H18" s="58"/>
      <c r="I18" s="58"/>
      <c r="K18" s="73"/>
    </row>
    <row r="19" spans="7:9" ht="12.75">
      <c r="G19" s="71"/>
      <c r="H19" s="58"/>
      <c r="I19" s="58"/>
    </row>
    <row r="20" spans="1:9" ht="12.75">
      <c r="A20" s="19"/>
      <c r="B20" s="76" t="s">
        <v>178</v>
      </c>
      <c r="G20" s="71"/>
      <c r="H20" s="58"/>
      <c r="I20" s="58"/>
    </row>
    <row r="21" spans="2:9" ht="12.75">
      <c r="B21" s="50" t="s">
        <v>70</v>
      </c>
      <c r="C21" s="47"/>
      <c r="D21" s="47"/>
      <c r="E21" s="48"/>
      <c r="G21" s="71"/>
      <c r="H21" s="58"/>
      <c r="I21" s="58"/>
    </row>
    <row r="22" spans="2:9" ht="12.75">
      <c r="B22" s="11"/>
      <c r="C22" s="19"/>
      <c r="D22" s="19"/>
      <c r="E22" s="29"/>
      <c r="G22" s="19"/>
      <c r="H22" s="58"/>
      <c r="I22" s="58"/>
    </row>
    <row r="23" spans="2:7" ht="38.25">
      <c r="B23" s="65" t="s">
        <v>10</v>
      </c>
      <c r="C23" s="51" t="s">
        <v>67</v>
      </c>
      <c r="D23" s="51" t="s">
        <v>82</v>
      </c>
      <c r="E23" s="53" t="s">
        <v>83</v>
      </c>
      <c r="G23" s="71"/>
    </row>
    <row r="24" spans="2:7" ht="13.5" thickBot="1">
      <c r="B24" s="11"/>
      <c r="C24" s="19"/>
      <c r="D24" s="19"/>
      <c r="E24" s="29"/>
      <c r="G24" s="71"/>
    </row>
    <row r="25" spans="2:7" ht="12.75">
      <c r="B25" s="11" t="s">
        <v>64</v>
      </c>
      <c r="C25" s="19" t="s">
        <v>2</v>
      </c>
      <c r="D25" s="118">
        <f>IF(Input!K23="","",Input!K23)</f>
      </c>
      <c r="E25" s="139">
        <v>6400</v>
      </c>
      <c r="G25" s="71"/>
    </row>
    <row r="26" spans="2:7" ht="13.5" thickBot="1">
      <c r="B26" s="11" t="s">
        <v>68</v>
      </c>
      <c r="C26" s="19" t="s">
        <v>65</v>
      </c>
      <c r="D26" s="140">
        <f>IF(Input!K24="","",Input!K24)</f>
      </c>
      <c r="E26" s="141">
        <v>0.23</v>
      </c>
      <c r="G26" s="71"/>
    </row>
    <row r="27" spans="2:5" ht="12.75">
      <c r="B27" s="66" t="s">
        <v>69</v>
      </c>
      <c r="C27" s="54"/>
      <c r="D27" s="54"/>
      <c r="E27" s="55"/>
    </row>
  </sheetData>
  <sheetProtection sheet="1" objects="1" scenarios="1"/>
  <mergeCells count="3">
    <mergeCell ref="B10:G10"/>
    <mergeCell ref="B13:G13"/>
    <mergeCell ref="D7:F7"/>
  </mergeCells>
  <printOptions/>
  <pageMargins left="0.75" right="0.75" top="1" bottom="1" header="0.5" footer="0.5"/>
  <pageSetup horizontalDpi="600" verticalDpi="600" orientation="landscape" scale="74" r:id="rId1"/>
  <rowBreaks count="1" manualBreakCount="1">
    <brk id="37" max="15" man="1"/>
  </rowBreaks>
</worksheet>
</file>

<file path=xl/worksheets/sheet8.xml><?xml version="1.0" encoding="utf-8"?>
<worksheet xmlns="http://schemas.openxmlformats.org/spreadsheetml/2006/main" xmlns:r="http://schemas.openxmlformats.org/officeDocument/2006/relationships">
  <dimension ref="B3:P38"/>
  <sheetViews>
    <sheetView zoomScale="80" zoomScaleNormal="80" zoomScalePageLayoutView="0" workbookViewId="0" topLeftCell="A1">
      <selection activeCell="A1" sqref="A1"/>
    </sheetView>
  </sheetViews>
  <sheetFormatPr defaultColWidth="9.140625" defaultRowHeight="12.75"/>
  <cols>
    <col min="3" max="3" width="11.28125" style="0" customWidth="1"/>
    <col min="4" max="4" width="10.421875" style="0" customWidth="1"/>
    <col min="5" max="5" width="12.00390625" style="0" customWidth="1"/>
    <col min="6" max="6" width="11.7109375" style="0" customWidth="1"/>
    <col min="7" max="7" width="12.140625" style="0" customWidth="1"/>
    <col min="8" max="8" width="15.00390625" style="0" customWidth="1"/>
    <col min="9" max="9" width="11.28125" style="0" customWidth="1"/>
    <col min="10" max="10" width="6.57421875" style="0" customWidth="1"/>
    <col min="11" max="11" width="10.140625" style="0" customWidth="1"/>
    <col min="12" max="12" width="8.140625" style="0" customWidth="1"/>
    <col min="13" max="13" width="12.00390625" style="0" customWidth="1"/>
    <col min="14" max="14" width="11.00390625" style="0" customWidth="1"/>
    <col min="15" max="15" width="7.7109375" style="0" customWidth="1"/>
  </cols>
  <sheetData>
    <row r="2" ht="13.5" thickBot="1"/>
    <row r="3" spans="2:13" ht="16.5" thickBot="1">
      <c r="B3" s="24" t="s">
        <v>106</v>
      </c>
      <c r="C3" s="25"/>
      <c r="D3" s="25"/>
      <c r="E3" s="25"/>
      <c r="F3" s="25"/>
      <c r="G3" s="25"/>
      <c r="H3" s="25"/>
      <c r="I3" s="25"/>
      <c r="J3" s="25"/>
      <c r="K3" s="25"/>
      <c r="L3" s="25"/>
      <c r="M3" s="26"/>
    </row>
    <row r="4" ht="12.75">
      <c r="B4" t="s">
        <v>80</v>
      </c>
    </row>
    <row r="5" spans="2:15" ht="12.75">
      <c r="B5" s="135"/>
      <c r="K5" s="19"/>
      <c r="L5" s="27"/>
      <c r="M5" s="19"/>
      <c r="N5" s="19"/>
      <c r="O5" s="19"/>
    </row>
    <row r="6" spans="2:15" ht="12.75">
      <c r="B6" s="149" t="s">
        <v>215</v>
      </c>
      <c r="N6" s="19"/>
      <c r="O6" s="19"/>
    </row>
    <row r="7" spans="2:15" ht="12.75">
      <c r="B7" s="178"/>
      <c r="C7" s="47"/>
      <c r="D7" s="47"/>
      <c r="E7" s="455" t="s">
        <v>214</v>
      </c>
      <c r="F7" s="456"/>
      <c r="G7" s="457"/>
      <c r="H7" s="48"/>
      <c r="J7" s="227" t="s">
        <v>84</v>
      </c>
      <c r="K7" s="19"/>
      <c r="L7" s="27"/>
      <c r="M7" s="19"/>
      <c r="N7" s="19"/>
      <c r="O7" s="19"/>
    </row>
    <row r="8" spans="2:15" ht="51.75" customHeight="1">
      <c r="B8" s="180" t="s">
        <v>75</v>
      </c>
      <c r="C8" s="51" t="s">
        <v>35</v>
      </c>
      <c r="D8" s="69" t="s">
        <v>36</v>
      </c>
      <c r="E8" s="51" t="s">
        <v>37</v>
      </c>
      <c r="F8" s="51" t="s">
        <v>38</v>
      </c>
      <c r="G8" s="51" t="s">
        <v>180</v>
      </c>
      <c r="H8" s="53" t="s">
        <v>61</v>
      </c>
      <c r="J8" s="228" t="s">
        <v>75</v>
      </c>
      <c r="K8" s="51" t="s">
        <v>73</v>
      </c>
      <c r="L8" s="52" t="s">
        <v>74</v>
      </c>
      <c r="M8" s="51" t="s">
        <v>72</v>
      </c>
      <c r="N8" s="51" t="s">
        <v>71</v>
      </c>
      <c r="O8" s="60" t="s">
        <v>79</v>
      </c>
    </row>
    <row r="9" spans="2:15" ht="13.5" customHeight="1">
      <c r="B9" s="105" t="s">
        <v>165</v>
      </c>
      <c r="C9" s="51"/>
      <c r="D9" s="69"/>
      <c r="E9" s="51"/>
      <c r="F9" s="51"/>
      <c r="G9" s="51"/>
      <c r="H9" s="53"/>
      <c r="J9" s="228"/>
      <c r="K9" s="51"/>
      <c r="L9" s="52"/>
      <c r="M9" s="51"/>
      <c r="N9" s="51"/>
      <c r="O9" s="60"/>
    </row>
    <row r="10" spans="2:14" ht="13.5" thickBot="1">
      <c r="B10" s="11"/>
      <c r="C10" s="458" t="s">
        <v>121</v>
      </c>
      <c r="D10" s="381"/>
      <c r="E10" s="381"/>
      <c r="F10" s="381"/>
      <c r="G10" s="381"/>
      <c r="H10" s="459"/>
      <c r="J10" s="229"/>
      <c r="K10" s="19"/>
      <c r="L10" s="27"/>
      <c r="M10" s="19"/>
      <c r="N10" s="19"/>
    </row>
    <row r="11" spans="2:16" ht="13.5" thickBot="1">
      <c r="B11" s="97">
        <f>IF(COUNTA(Input!O31:Input!O31)&gt;0,1,IF(COUNTA(Input!O32:Input!O32)&gt;0,2,IF(COUNTA(Input!O33:Input!O33)&gt;0,3,IF(COUNTA(Input!O34:Input!O34)&gt;0,4,IF(AND(Input!O31="",Input!O32="",Input!O33="",Input!O34="",Input!O35=""),1,5)))))</f>
        <v>1</v>
      </c>
      <c r="C11" s="19" t="s">
        <v>62</v>
      </c>
      <c r="D11" s="118">
        <f>IF(Input!L15="","",Input!L15)</f>
      </c>
      <c r="E11" s="137">
        <f>IF(Step8a!D11="","",IF(Step8a!D11="NA","NA",IF(OR($B11="",$B11=0,$B11=1),Step8a!D11,IF($B11=2,$N$12*Step8a!D11,IF($B11=3,$N$13*Step8a!D11,IF($B11=4,$N$14*Step8a!D11,IF($B11=5,$N$15*Step8a!D11)))))))</f>
        <v>13.25</v>
      </c>
      <c r="F11" s="137">
        <f>IF(Step8a!E11="","",IF(Step8a!E11="NA","NA",IF(OR($B11="",$B11=0,$B11=1),Step8a!E11,IF($B11=2,$N$12*Step8a!E11,IF($B11=3,$N$13*Step8a!E11,IF($B11=4,$N$14*Step8a!E11,IF($B11=5,$N$15*Step8a!E11)))))))</f>
        <v>350</v>
      </c>
      <c r="G11" s="137">
        <f>IF(Step8a!F11="","",IF(Step8a!F11="NA","NA",IF(OR($B11="",$B11=0,$B11=1),Step8a!F11,IF($B11=2,$N$12*Step8a!F11,IF($B11=3,$N$13*Step8a!F11,IF($B11=4,$N$14*Step8a!F11,IF($B11=5,$N$15*Step8a!F11)))))))</f>
        <v>110</v>
      </c>
      <c r="H11" s="16">
        <f>IF(D11="","",10*D11/2.7)</f>
      </c>
      <c r="I11" s="49"/>
      <c r="J11" s="230">
        <v>1</v>
      </c>
      <c r="K11" s="27">
        <v>30</v>
      </c>
      <c r="L11" s="27">
        <v>68</v>
      </c>
      <c r="M11" s="27">
        <v>0</v>
      </c>
      <c r="N11" s="57">
        <v>1</v>
      </c>
      <c r="O11" t="s">
        <v>76</v>
      </c>
      <c r="P11" t="s">
        <v>141</v>
      </c>
    </row>
    <row r="12" spans="2:15" ht="12.75">
      <c r="B12" s="97"/>
      <c r="C12" s="98"/>
      <c r="D12" s="36"/>
      <c r="E12" s="62"/>
      <c r="F12" s="62"/>
      <c r="G12" s="62"/>
      <c r="H12" s="99"/>
      <c r="I12" s="58"/>
      <c r="J12" s="230">
        <v>2</v>
      </c>
      <c r="K12" s="27">
        <v>10</v>
      </c>
      <c r="L12" s="27">
        <v>170</v>
      </c>
      <c r="M12" s="27">
        <v>4</v>
      </c>
      <c r="N12" s="57">
        <v>0.96</v>
      </c>
      <c r="O12" t="s">
        <v>77</v>
      </c>
    </row>
    <row r="13" spans="2:15" ht="13.5" thickBot="1">
      <c r="B13" s="84"/>
      <c r="C13" s="458" t="s">
        <v>126</v>
      </c>
      <c r="D13" s="381"/>
      <c r="E13" s="381"/>
      <c r="F13" s="381"/>
      <c r="G13" s="381"/>
      <c r="H13" s="459"/>
      <c r="I13" s="58"/>
      <c r="J13" s="230">
        <v>3</v>
      </c>
      <c r="K13" s="27">
        <v>10</v>
      </c>
      <c r="L13" s="27">
        <v>530</v>
      </c>
      <c r="M13" s="27">
        <v>4</v>
      </c>
      <c r="N13" s="57">
        <v>4.07</v>
      </c>
      <c r="O13" t="s">
        <v>78</v>
      </c>
    </row>
    <row r="14" spans="2:15" ht="13.5" thickBot="1">
      <c r="B14" s="84">
        <f>IF(COUNTA(Input!O31:Input!O31)&gt;0,1,IF(COUNTA(Input!O32:Input!O32)&gt;0,2,IF(COUNTA(Input!O33:Input!O33)&gt;0,3,IF(COUNTA(Input!O34:Input!O34)&gt;0,4,IF(AND(Input!O31="",Input!O32="",Input!O33="",Input!O34="",Input!O35=""),1,5)))))</f>
        <v>1</v>
      </c>
      <c r="C14" s="19" t="s">
        <v>62</v>
      </c>
      <c r="D14" s="119">
        <f>IF(Input!L15="","",Input!L15)</f>
      </c>
      <c r="E14" s="142" t="str">
        <f>IF(OR(E11="NA",Step8a!$J14="NA"),"NA",E11*Step8a!$J14)</f>
        <v>NA</v>
      </c>
      <c r="F14" s="142" t="str">
        <f>IF(OR(F11="NA",Step8a!$J14="NA"),"NA",F11*Step8a!$J14)</f>
        <v>NA</v>
      </c>
      <c r="G14" s="142" t="str">
        <f>IF(OR(G11="NA",Step8a!$J14="NA"),"NA",G11*Step8a!$J14)</f>
        <v>NA</v>
      </c>
      <c r="H14" s="181">
        <f>IF(D14="","",10*D14/2.7)</f>
      </c>
      <c r="I14" s="58"/>
      <c r="J14" s="230">
        <v>4</v>
      </c>
      <c r="K14" s="27">
        <v>30</v>
      </c>
      <c r="L14" s="27">
        <v>170</v>
      </c>
      <c r="M14" s="56">
        <v>4</v>
      </c>
      <c r="N14" s="57">
        <v>3.43</v>
      </c>
      <c r="O14" t="s">
        <v>77</v>
      </c>
    </row>
    <row r="15" spans="2:15" ht="12.75">
      <c r="B15" s="84"/>
      <c r="C15" s="19"/>
      <c r="D15" s="36"/>
      <c r="E15" s="31"/>
      <c r="F15" s="31"/>
      <c r="G15" s="31"/>
      <c r="H15" s="99"/>
      <c r="I15" s="58"/>
      <c r="J15" s="230">
        <v>5</v>
      </c>
      <c r="K15" s="27">
        <v>30</v>
      </c>
      <c r="L15" s="27">
        <v>530</v>
      </c>
      <c r="M15" s="56">
        <v>4</v>
      </c>
      <c r="N15" s="57">
        <v>8.93</v>
      </c>
      <c r="O15" t="s">
        <v>78</v>
      </c>
    </row>
    <row r="16" spans="2:10" ht="12.75">
      <c r="B16" s="100"/>
      <c r="C16" s="47"/>
      <c r="D16" s="47"/>
      <c r="E16" s="47"/>
      <c r="F16" s="47"/>
      <c r="G16" s="47"/>
      <c r="H16" s="47"/>
      <c r="I16" s="58"/>
      <c r="J16" s="19"/>
    </row>
    <row r="17" spans="2:10" ht="12.75">
      <c r="B17" s="73"/>
      <c r="C17" s="73"/>
      <c r="D17" s="73"/>
      <c r="E17" s="73"/>
      <c r="F17" s="73"/>
      <c r="G17" s="73"/>
      <c r="H17" s="73"/>
      <c r="I17" s="58"/>
      <c r="J17" s="19"/>
    </row>
    <row r="18" spans="2:12" ht="12.75">
      <c r="B18" s="73"/>
      <c r="F18" s="73"/>
      <c r="G18" s="73"/>
      <c r="H18" s="73"/>
      <c r="I18" s="58"/>
      <c r="J18" s="58"/>
      <c r="L18" s="27"/>
    </row>
    <row r="19" spans="2:12" ht="12.75">
      <c r="B19" s="136"/>
      <c r="H19" s="74"/>
      <c r="I19" s="58"/>
      <c r="L19" s="27"/>
    </row>
    <row r="20" spans="2:9" ht="12.75">
      <c r="B20" s="76" t="s">
        <v>178</v>
      </c>
      <c r="H20" s="74"/>
      <c r="I20" s="58"/>
    </row>
    <row r="21" spans="2:9" ht="12.75">
      <c r="B21" s="50" t="s">
        <v>70</v>
      </c>
      <c r="C21" s="47"/>
      <c r="D21" s="47"/>
      <c r="E21" s="47"/>
      <c r="F21" s="48"/>
      <c r="H21" s="74"/>
      <c r="I21" s="58"/>
    </row>
    <row r="22" spans="2:9" ht="12.75">
      <c r="B22" s="61" t="s">
        <v>81</v>
      </c>
      <c r="C22" s="19"/>
      <c r="D22" s="19"/>
      <c r="E22" s="19"/>
      <c r="F22" s="29"/>
      <c r="H22" s="74"/>
      <c r="I22" s="58"/>
    </row>
    <row r="23" spans="2:9" ht="12.75">
      <c r="B23" s="11"/>
      <c r="C23" s="19"/>
      <c r="D23" s="19"/>
      <c r="E23" s="19"/>
      <c r="F23" s="29"/>
      <c r="H23" s="74"/>
      <c r="I23" s="58"/>
    </row>
    <row r="24" spans="2:8" ht="38.25">
      <c r="B24" s="59" t="s">
        <v>75</v>
      </c>
      <c r="C24" s="51" t="s">
        <v>10</v>
      </c>
      <c r="D24" s="51" t="s">
        <v>67</v>
      </c>
      <c r="E24" s="51" t="s">
        <v>82</v>
      </c>
      <c r="F24" s="53" t="s">
        <v>83</v>
      </c>
      <c r="H24" s="68"/>
    </row>
    <row r="25" spans="2:8" ht="13.5" thickBot="1">
      <c r="B25" s="105" t="s">
        <v>165</v>
      </c>
      <c r="C25" s="19"/>
      <c r="D25" s="19"/>
      <c r="E25" s="19"/>
      <c r="F25" s="29"/>
      <c r="H25" s="71"/>
    </row>
    <row r="26" spans="2:8" ht="12.75">
      <c r="B26" s="97">
        <f>IF(COUNTA(Input!N31:Input!N31)&gt;0,1,IF(COUNTA(Input!N32:Input!N32)&gt;0,2,IF(COUNTA(Input!N33:Input!N33)&gt;0,3,IF(COUNTA(Input!N34:Input!N34)&gt;0,4,IF(AND(Input!N31="",Input!N32="",Input!N33="",Input!N34="",Input!N35=""),1,5)))))</f>
        <v>1</v>
      </c>
      <c r="C26" s="19" t="s">
        <v>64</v>
      </c>
      <c r="D26" s="19" t="s">
        <v>2</v>
      </c>
      <c r="E26" s="143">
        <f>IF(Input!K23="","",IF(OR(B26=0,B26=1,B26=""),Input!K23,IF(B26=2,$N$12*Input!K23,IF(B26=3,$N$13*Input!K23,IF(B26=4,$N$14*Input!K23,IF(B26=5,$N$15*Input!K23))))))</f>
      </c>
      <c r="F26" s="139">
        <v>6400</v>
      </c>
      <c r="H26" s="71"/>
    </row>
    <row r="27" spans="2:8" ht="13.5" thickBot="1">
      <c r="B27" s="97">
        <f>IF(COUNTA(Input!O31:Input!O31)&gt;0,1,IF(COUNTA(Input!O32:Input!O32)&gt;0,2,IF(COUNTA(Input!O33:Input!O33)&gt;0,3,IF(COUNTA(Input!O34:Input!O34)&gt;0,4,IF(AND(Input!O31="",Input!O32="",Input!O33="",Input!O34="",Input!O35=""),1,5)))))</f>
        <v>1</v>
      </c>
      <c r="C27" s="19" t="s">
        <v>68</v>
      </c>
      <c r="D27" s="19" t="s">
        <v>65</v>
      </c>
      <c r="E27" s="144">
        <f>IF(Input!K24="","",IF(OR(B27=0,B27=1,B27=""),Input!K24,IF(B27=2,$N$12*Input!K24,IF(B27=3,$N$13*Input!K24,IF(B27=4,$N$14*Input!K24,IF(B27=5,$N$15*Input!K24))))))</f>
      </c>
      <c r="F27" s="141">
        <v>0.23</v>
      </c>
      <c r="H27" s="71"/>
    </row>
    <row r="28" spans="2:8" ht="12.75">
      <c r="B28" s="30"/>
      <c r="C28" s="63" t="s">
        <v>69</v>
      </c>
      <c r="D28" s="54"/>
      <c r="E28" s="54"/>
      <c r="F28" s="55"/>
      <c r="H28" s="71"/>
    </row>
    <row r="29" ht="12.75">
      <c r="H29" s="71"/>
    </row>
    <row r="30" spans="3:8" ht="12.75">
      <c r="C30" s="19"/>
      <c r="D30" s="27"/>
      <c r="E30" s="28"/>
      <c r="F30" s="28"/>
      <c r="G30" s="28"/>
      <c r="H30" s="71"/>
    </row>
    <row r="31" spans="3:14" ht="12.75">
      <c r="C31" s="19"/>
      <c r="D31" s="19"/>
      <c r="E31" s="19"/>
      <c r="F31" s="19"/>
      <c r="G31" s="19"/>
      <c r="H31" s="19"/>
      <c r="J31" s="19"/>
      <c r="K31" s="19"/>
      <c r="L31" s="19"/>
      <c r="M31" s="19"/>
      <c r="N31" s="19"/>
    </row>
    <row r="32" spans="3:14" ht="12.75">
      <c r="C32" s="19"/>
      <c r="D32" s="27"/>
      <c r="E32" s="28"/>
      <c r="F32" s="28"/>
      <c r="G32" s="28"/>
      <c r="H32" s="71"/>
      <c r="J32" s="56"/>
      <c r="K32" s="73"/>
      <c r="L32" s="73"/>
      <c r="M32" s="75"/>
      <c r="N32" s="73"/>
    </row>
    <row r="33" spans="3:8" ht="12.75">
      <c r="C33" s="19"/>
      <c r="D33" s="27"/>
      <c r="E33" s="28"/>
      <c r="F33" s="28"/>
      <c r="G33" s="28"/>
      <c r="H33" s="71"/>
    </row>
    <row r="34" spans="3:8" ht="12.75">
      <c r="C34" s="19"/>
      <c r="D34" s="19"/>
      <c r="E34" s="19"/>
      <c r="F34" s="19"/>
      <c r="G34" s="19"/>
      <c r="H34" s="19"/>
    </row>
    <row r="35" spans="3:8" ht="12.75">
      <c r="C35" s="19"/>
      <c r="D35" s="27"/>
      <c r="E35" s="28"/>
      <c r="F35" s="28"/>
      <c r="G35" s="28"/>
      <c r="H35" s="71"/>
    </row>
    <row r="36" spans="3:8" ht="12.75">
      <c r="C36" s="19"/>
      <c r="D36" s="27"/>
      <c r="E36" s="28"/>
      <c r="F36" s="28"/>
      <c r="G36" s="28"/>
      <c r="H36" s="71"/>
    </row>
    <row r="37" spans="3:8" ht="12.75">
      <c r="C37" s="19"/>
      <c r="D37" s="27"/>
      <c r="E37" s="28"/>
      <c r="F37" s="28"/>
      <c r="G37" s="28"/>
      <c r="H37" s="71"/>
    </row>
    <row r="38" spans="3:8" ht="12.75">
      <c r="C38" s="19"/>
      <c r="D38" s="27"/>
      <c r="E38" s="28"/>
      <c r="F38" s="28"/>
      <c r="G38" s="28"/>
      <c r="H38" s="71"/>
    </row>
  </sheetData>
  <sheetProtection sheet="1" objects="1" scenarios="1"/>
  <mergeCells count="3">
    <mergeCell ref="C10:H10"/>
    <mergeCell ref="C13:H13"/>
    <mergeCell ref="E7:G7"/>
  </mergeCells>
  <printOptions/>
  <pageMargins left="0.75" right="0.75" top="1" bottom="1" header="0.5" footer="0.5"/>
  <pageSetup horizontalDpi="600" verticalDpi="600" orientation="landscape" scale="75" r:id="rId1"/>
  <rowBreaks count="1" manualBreakCount="1">
    <brk id="38" min="1" max="18" man="1"/>
  </rowBreaks>
</worksheet>
</file>

<file path=xl/worksheets/sheet9.xml><?xml version="1.0" encoding="utf-8"?>
<worksheet xmlns="http://schemas.openxmlformats.org/spreadsheetml/2006/main" xmlns:r="http://schemas.openxmlformats.org/officeDocument/2006/relationships">
  <dimension ref="A1:V44"/>
  <sheetViews>
    <sheetView zoomScale="80" zoomScaleNormal="80" zoomScalePageLayoutView="0" workbookViewId="0" topLeftCell="A1">
      <selection activeCell="A1" sqref="A1"/>
    </sheetView>
  </sheetViews>
  <sheetFormatPr defaultColWidth="9.140625" defaultRowHeight="12.75"/>
  <cols>
    <col min="1" max="1" width="4.00390625" style="0" customWidth="1"/>
    <col min="2" max="2" width="14.8515625" style="0" customWidth="1"/>
    <col min="3" max="3" width="10.140625" style="0" customWidth="1"/>
    <col min="4" max="4" width="11.140625" style="0" customWidth="1"/>
    <col min="5" max="5" width="7.28125" style="0" customWidth="1"/>
    <col min="6" max="6" width="5.7109375" style="0" customWidth="1"/>
    <col min="7" max="7" width="17.140625" style="0" customWidth="1"/>
    <col min="8" max="8" width="7.140625" style="0" customWidth="1"/>
    <col min="9" max="9" width="9.421875" style="0" customWidth="1"/>
    <col min="10" max="10" width="7.140625" style="0" customWidth="1"/>
    <col min="11" max="11" width="9.421875" style="0" customWidth="1"/>
    <col min="12" max="12" width="7.140625" style="0" customWidth="1"/>
    <col min="13" max="13" width="9.421875" style="0" customWidth="1"/>
    <col min="14" max="14" width="9.28125" style="0" customWidth="1"/>
    <col min="15" max="15" width="9.421875" style="0" customWidth="1"/>
    <col min="16" max="16" width="9.28125" style="0" customWidth="1"/>
    <col min="17" max="17" width="9.421875" style="0" customWidth="1"/>
    <col min="18" max="18" width="7.28125" style="0" customWidth="1"/>
    <col min="19" max="19" width="9.421875" style="0" customWidth="1"/>
    <col min="20" max="20" width="7.28125" style="0" customWidth="1"/>
    <col min="21" max="21" width="9.421875" style="0" customWidth="1"/>
  </cols>
  <sheetData>
    <row r="1" spans="1:22" ht="12.75">
      <c r="A1" s="235"/>
      <c r="B1" s="235"/>
      <c r="C1" s="235"/>
      <c r="D1" s="235"/>
      <c r="E1" s="235"/>
      <c r="F1" s="235"/>
      <c r="G1" s="235"/>
      <c r="H1" s="235"/>
      <c r="I1" s="235"/>
      <c r="J1" s="235"/>
      <c r="K1" s="235"/>
      <c r="L1" s="235"/>
      <c r="M1" s="235"/>
      <c r="N1" s="235"/>
      <c r="O1" s="235"/>
      <c r="P1" s="235"/>
      <c r="Q1" s="235"/>
      <c r="R1" s="235"/>
      <c r="S1" s="235"/>
      <c r="T1" s="235"/>
      <c r="U1" s="235"/>
      <c r="V1" s="235"/>
    </row>
    <row r="2" spans="1:22" ht="13.5" thickBot="1">
      <c r="A2" s="235"/>
      <c r="B2" s="235"/>
      <c r="C2" s="235"/>
      <c r="D2" s="235"/>
      <c r="E2" s="235"/>
      <c r="F2" s="235"/>
      <c r="G2" s="235"/>
      <c r="H2" s="235"/>
      <c r="I2" s="235"/>
      <c r="J2" s="235"/>
      <c r="K2" s="235"/>
      <c r="L2" s="235"/>
      <c r="M2" s="235"/>
      <c r="N2" s="235"/>
      <c r="O2" s="235"/>
      <c r="P2" s="235"/>
      <c r="Q2" s="235"/>
      <c r="R2" s="235"/>
      <c r="S2" s="235"/>
      <c r="T2" s="235"/>
      <c r="U2" s="235"/>
      <c r="V2" s="235"/>
    </row>
    <row r="3" spans="1:22" ht="18.75" thickBot="1">
      <c r="A3" s="235"/>
      <c r="B3" s="464" t="s">
        <v>149</v>
      </c>
      <c r="C3" s="465"/>
      <c r="D3" s="235"/>
      <c r="E3" s="272" t="s">
        <v>228</v>
      </c>
      <c r="F3" s="235"/>
      <c r="G3" s="235"/>
      <c r="H3" s="235"/>
      <c r="I3" s="235"/>
      <c r="J3" s="235"/>
      <c r="K3" s="235"/>
      <c r="L3" s="235"/>
      <c r="M3" s="235"/>
      <c r="N3" s="235"/>
      <c r="O3" s="235"/>
      <c r="P3" s="235"/>
      <c r="Q3" s="235"/>
      <c r="R3" s="235"/>
      <c r="S3" s="235"/>
      <c r="T3" s="235"/>
      <c r="U3" s="235"/>
      <c r="V3" s="235"/>
    </row>
    <row r="4" spans="1:22" ht="12.75">
      <c r="A4" s="235"/>
      <c r="B4" s="235"/>
      <c r="C4" s="235"/>
      <c r="D4" s="235"/>
      <c r="E4" s="235"/>
      <c r="F4" s="235"/>
      <c r="G4" s="235"/>
      <c r="H4" s="235"/>
      <c r="I4" s="235"/>
      <c r="J4" s="235"/>
      <c r="K4" s="235"/>
      <c r="L4" s="235"/>
      <c r="M4" s="235"/>
      <c r="N4" s="235"/>
      <c r="O4" s="235"/>
      <c r="P4" s="235"/>
      <c r="Q4" s="235"/>
      <c r="R4" s="235"/>
      <c r="S4" s="235"/>
      <c r="T4" s="235"/>
      <c r="U4" s="235"/>
      <c r="V4" s="235"/>
    </row>
    <row r="5" spans="1:22" ht="16.5" thickBot="1">
      <c r="A5" s="235"/>
      <c r="B5" s="273" t="s">
        <v>151</v>
      </c>
      <c r="C5" s="235"/>
      <c r="D5" s="235"/>
      <c r="E5" s="235"/>
      <c r="F5" s="235"/>
      <c r="G5" s="235"/>
      <c r="H5" s="235"/>
      <c r="I5" s="235"/>
      <c r="J5" s="235"/>
      <c r="K5" s="235"/>
      <c r="L5" s="235"/>
      <c r="M5" s="273" t="s">
        <v>153</v>
      </c>
      <c r="N5" s="235"/>
      <c r="O5" s="235"/>
      <c r="P5" s="235"/>
      <c r="Q5" s="235"/>
      <c r="R5" s="235"/>
      <c r="S5" s="235"/>
      <c r="T5" s="235"/>
      <c r="U5" s="235"/>
      <c r="V5" s="235"/>
    </row>
    <row r="6" spans="1:22" ht="13.5" thickTop="1">
      <c r="A6" s="235"/>
      <c r="B6" s="235"/>
      <c r="C6" s="235"/>
      <c r="D6" s="235"/>
      <c r="E6" s="235"/>
      <c r="F6" s="235"/>
      <c r="G6" s="274"/>
      <c r="H6" s="257"/>
      <c r="I6" s="257"/>
      <c r="J6" s="257"/>
      <c r="K6" s="257"/>
      <c r="L6" s="257"/>
      <c r="M6" s="257"/>
      <c r="N6" s="257"/>
      <c r="O6" s="257"/>
      <c r="P6" s="257"/>
      <c r="Q6" s="257"/>
      <c r="R6" s="488" t="s">
        <v>154</v>
      </c>
      <c r="S6" s="489"/>
      <c r="T6" s="489"/>
      <c r="U6" s="490"/>
      <c r="V6" s="235"/>
    </row>
    <row r="7" spans="1:22" ht="12.75">
      <c r="A7" s="235"/>
      <c r="B7" s="235"/>
      <c r="C7" s="235"/>
      <c r="D7" s="235"/>
      <c r="E7" s="235"/>
      <c r="F7" s="235"/>
      <c r="G7" s="275"/>
      <c r="H7" s="469" t="s">
        <v>5</v>
      </c>
      <c r="I7" s="470"/>
      <c r="J7" s="469" t="s">
        <v>6</v>
      </c>
      <c r="K7" s="470"/>
      <c r="L7" s="469" t="s">
        <v>7</v>
      </c>
      <c r="M7" s="470"/>
      <c r="N7" s="469" t="s">
        <v>64</v>
      </c>
      <c r="O7" s="470"/>
      <c r="P7" s="469" t="s">
        <v>68</v>
      </c>
      <c r="Q7" s="470"/>
      <c r="R7" s="491" t="s">
        <v>5</v>
      </c>
      <c r="S7" s="492"/>
      <c r="T7" s="491" t="s">
        <v>6</v>
      </c>
      <c r="U7" s="493"/>
      <c r="V7" s="235"/>
    </row>
    <row r="8" spans="1:22" ht="24">
      <c r="A8" s="235"/>
      <c r="B8" s="235"/>
      <c r="C8" s="235"/>
      <c r="D8" s="235"/>
      <c r="E8" s="235"/>
      <c r="F8" s="235"/>
      <c r="G8" s="276" t="s">
        <v>207</v>
      </c>
      <c r="H8" s="277" t="s">
        <v>216</v>
      </c>
      <c r="I8" s="278" t="s">
        <v>11</v>
      </c>
      <c r="J8" s="277" t="s">
        <v>216</v>
      </c>
      <c r="K8" s="278" t="s">
        <v>11</v>
      </c>
      <c r="L8" s="277" t="s">
        <v>216</v>
      </c>
      <c r="M8" s="278" t="s">
        <v>11</v>
      </c>
      <c r="N8" s="277" t="s">
        <v>216</v>
      </c>
      <c r="O8" s="278" t="s">
        <v>11</v>
      </c>
      <c r="P8" s="277" t="s">
        <v>216</v>
      </c>
      <c r="Q8" s="278" t="s">
        <v>11</v>
      </c>
      <c r="R8" s="277" t="s">
        <v>216</v>
      </c>
      <c r="S8" s="278" t="s">
        <v>11</v>
      </c>
      <c r="T8" s="277" t="s">
        <v>216</v>
      </c>
      <c r="U8" s="279" t="s">
        <v>11</v>
      </c>
      <c r="V8" s="235"/>
    </row>
    <row r="9" spans="1:22" ht="12.75">
      <c r="A9" s="235"/>
      <c r="B9" s="235"/>
      <c r="C9" s="235"/>
      <c r="D9" s="235"/>
      <c r="E9" s="235"/>
      <c r="F9" s="235"/>
      <c r="G9" s="275"/>
      <c r="H9" s="359"/>
      <c r="I9" s="360"/>
      <c r="J9" s="280"/>
      <c r="K9" s="281"/>
      <c r="L9" s="280"/>
      <c r="M9" s="281"/>
      <c r="N9" s="280"/>
      <c r="O9" s="281"/>
      <c r="P9" s="280"/>
      <c r="Q9" s="281"/>
      <c r="R9" s="282"/>
      <c r="S9" s="283"/>
      <c r="T9" s="282"/>
      <c r="U9" s="284"/>
      <c r="V9" s="235"/>
    </row>
    <row r="10" spans="1:22" ht="12.75">
      <c r="A10" s="235"/>
      <c r="B10" s="285" t="s">
        <v>155</v>
      </c>
      <c r="C10" s="286"/>
      <c r="D10" s="286"/>
      <c r="E10" s="286"/>
      <c r="F10" s="263"/>
      <c r="G10" s="287" t="s">
        <v>0</v>
      </c>
      <c r="H10" s="288">
        <f>IF(Step2!D10="","",Step2!D10)</f>
      </c>
      <c r="I10" s="289">
        <v>917</v>
      </c>
      <c r="J10" s="364">
        <f>IF(Step2!D12="","",Step2!D12)</f>
      </c>
      <c r="K10" s="365">
        <v>7520</v>
      </c>
      <c r="L10" s="290"/>
      <c r="M10" s="291"/>
      <c r="N10" s="290"/>
      <c r="O10" s="291"/>
      <c r="P10" s="290"/>
      <c r="Q10" s="292"/>
      <c r="R10" s="290"/>
      <c r="S10" s="291"/>
      <c r="T10" s="290"/>
      <c r="U10" s="293"/>
      <c r="V10" s="235"/>
    </row>
    <row r="11" spans="1:22" ht="12.75">
      <c r="A11" s="235"/>
      <c r="B11" s="294"/>
      <c r="C11" s="250"/>
      <c r="D11" s="250"/>
      <c r="E11" s="250"/>
      <c r="F11" s="263"/>
      <c r="G11" s="287" t="s">
        <v>1</v>
      </c>
      <c r="H11" s="288">
        <f>IF(Step2!D11="","",Step2!D11)</f>
      </c>
      <c r="I11" s="289">
        <v>786</v>
      </c>
      <c r="J11" s="290"/>
      <c r="K11" s="291"/>
      <c r="L11" s="290"/>
      <c r="M11" s="291"/>
      <c r="N11" s="290"/>
      <c r="O11" s="291"/>
      <c r="P11" s="290"/>
      <c r="Q11" s="292"/>
      <c r="R11" s="290"/>
      <c r="S11" s="291"/>
      <c r="T11" s="290"/>
      <c r="U11" s="293"/>
      <c r="V11" s="235"/>
    </row>
    <row r="12" spans="1:22" ht="12.75">
      <c r="A12" s="235"/>
      <c r="B12" s="299"/>
      <c r="C12" s="300"/>
      <c r="D12" s="300"/>
      <c r="E12" s="300"/>
      <c r="F12" s="263"/>
      <c r="G12" s="287" t="s">
        <v>3</v>
      </c>
      <c r="H12" s="357"/>
      <c r="I12" s="358"/>
      <c r="J12" s="288">
        <f>IF(Step2!D13="","",Step2!D13)</f>
      </c>
      <c r="K12" s="289">
        <v>100</v>
      </c>
      <c r="L12" s="295"/>
      <c r="M12" s="296"/>
      <c r="N12" s="295"/>
      <c r="O12" s="296"/>
      <c r="P12" s="295"/>
      <c r="Q12" s="297"/>
      <c r="R12" s="295"/>
      <c r="S12" s="296"/>
      <c r="T12" s="295"/>
      <c r="U12" s="298"/>
      <c r="V12" s="235"/>
    </row>
    <row r="13" spans="1:22" ht="12.75">
      <c r="A13" s="235"/>
      <c r="B13" s="301"/>
      <c r="C13" s="235"/>
      <c r="D13" s="235"/>
      <c r="E13" s="235"/>
      <c r="F13" s="235"/>
      <c r="G13" s="287"/>
      <c r="H13" s="356"/>
      <c r="I13" s="305"/>
      <c r="J13" s="290"/>
      <c r="K13" s="291"/>
      <c r="L13" s="290"/>
      <c r="M13" s="291"/>
      <c r="N13" s="290"/>
      <c r="O13" s="291"/>
      <c r="P13" s="290"/>
      <c r="Q13" s="291"/>
      <c r="R13" s="290"/>
      <c r="S13" s="291"/>
      <c r="T13" s="290"/>
      <c r="U13" s="293"/>
      <c r="V13" s="235"/>
    </row>
    <row r="14" spans="1:22" ht="12.75">
      <c r="A14" s="235"/>
      <c r="B14" s="302" t="s">
        <v>156</v>
      </c>
      <c r="C14" s="303"/>
      <c r="D14" s="303"/>
      <c r="E14" s="303"/>
      <c r="F14" s="263"/>
      <c r="G14" s="287" t="s">
        <v>0</v>
      </c>
      <c r="H14" s="304"/>
      <c r="I14" s="305"/>
      <c r="J14" s="304"/>
      <c r="K14" s="305"/>
      <c r="L14" s="304"/>
      <c r="M14" s="305"/>
      <c r="N14" s="304"/>
      <c r="O14" s="305"/>
      <c r="P14" s="304"/>
      <c r="Q14" s="305"/>
      <c r="R14" s="288">
        <f>IF(Step2!D10="","",Step2!D10)</f>
      </c>
      <c r="S14" s="306">
        <f>IF(Step2!E24="","",Step2!E24)</f>
        <v>131</v>
      </c>
      <c r="T14" s="307">
        <f>IF(Step2!D12="","",Step2!D12)</f>
      </c>
      <c r="U14" s="308">
        <f>IF(Step2!E25="","",Step2!E25)</f>
        <v>188</v>
      </c>
      <c r="V14" s="235"/>
    </row>
    <row r="15" spans="1:22" ht="12.75">
      <c r="A15" s="235"/>
      <c r="B15" s="352"/>
      <c r="C15" s="250"/>
      <c r="D15" s="250"/>
      <c r="E15" s="250"/>
      <c r="F15" s="250"/>
      <c r="G15" s="287"/>
      <c r="H15" s="304"/>
      <c r="I15" s="305"/>
      <c r="J15" s="304"/>
      <c r="K15" s="305"/>
      <c r="L15" s="353"/>
      <c r="M15" s="305"/>
      <c r="N15" s="304"/>
      <c r="O15" s="305"/>
      <c r="P15" s="304"/>
      <c r="Q15" s="354"/>
      <c r="R15" s="290"/>
      <c r="S15" s="291"/>
      <c r="T15" s="290"/>
      <c r="U15" s="293"/>
      <c r="V15" s="235"/>
    </row>
    <row r="16" spans="1:22" ht="12.75">
      <c r="A16" s="309"/>
      <c r="B16" s="301" t="s">
        <v>235</v>
      </c>
      <c r="C16" s="235"/>
      <c r="D16" s="235"/>
      <c r="E16" s="235"/>
      <c r="F16" s="235"/>
      <c r="G16" s="287"/>
      <c r="H16" s="290"/>
      <c r="I16" s="291"/>
      <c r="J16" s="290"/>
      <c r="K16" s="291"/>
      <c r="L16" s="310"/>
      <c r="M16" s="291"/>
      <c r="N16" s="290"/>
      <c r="O16" s="291"/>
      <c r="P16" s="290"/>
      <c r="Q16" s="292"/>
      <c r="R16" s="290"/>
      <c r="S16" s="291"/>
      <c r="T16" s="290"/>
      <c r="U16" s="293"/>
      <c r="V16" s="235"/>
    </row>
    <row r="17" spans="1:22" ht="12.75">
      <c r="A17" s="309"/>
      <c r="B17" s="285" t="s">
        <v>157</v>
      </c>
      <c r="C17" s="286"/>
      <c r="D17" s="286"/>
      <c r="E17" s="286"/>
      <c r="F17" s="263"/>
      <c r="G17" s="287"/>
      <c r="H17" s="290"/>
      <c r="I17" s="291"/>
      <c r="J17" s="290"/>
      <c r="K17" s="291"/>
      <c r="L17" s="288">
        <f>IF(Steps6_7!E7="","",Steps6_7!E7)</f>
      </c>
      <c r="M17" s="311">
        <f>IF(Steps6_7!E8="","",Steps6_7!E8)</f>
        <v>1000</v>
      </c>
      <c r="N17" s="290"/>
      <c r="O17" s="291"/>
      <c r="P17" s="290"/>
      <c r="Q17" s="292"/>
      <c r="R17" s="290"/>
      <c r="S17" s="291"/>
      <c r="T17" s="290"/>
      <c r="U17" s="293"/>
      <c r="V17" s="235"/>
    </row>
    <row r="18" spans="1:22" ht="12.75">
      <c r="A18" s="312"/>
      <c r="B18" s="294" t="s">
        <v>158</v>
      </c>
      <c r="C18" s="250"/>
      <c r="D18" s="250"/>
      <c r="E18" s="250"/>
      <c r="F18" s="263"/>
      <c r="G18" s="287"/>
      <c r="H18" s="290"/>
      <c r="I18" s="291"/>
      <c r="J18" s="290"/>
      <c r="K18" s="291"/>
      <c r="L18" s="288">
        <f>IF(Steps6_7!E12="","",Steps6_7!E12)</f>
      </c>
      <c r="M18" s="313">
        <f>IF(Steps6_7!E13="","",Steps6_7!E13)</f>
        <v>126</v>
      </c>
      <c r="N18" s="290"/>
      <c r="O18" s="291"/>
      <c r="P18" s="290"/>
      <c r="Q18" s="292"/>
      <c r="R18" s="290"/>
      <c r="S18" s="291"/>
      <c r="T18" s="290"/>
      <c r="U18" s="293"/>
      <c r="V18" s="235"/>
    </row>
    <row r="19" spans="1:22" ht="12.75">
      <c r="A19" s="312"/>
      <c r="B19" s="294" t="s">
        <v>159</v>
      </c>
      <c r="C19" s="250"/>
      <c r="D19" s="250"/>
      <c r="E19" s="250"/>
      <c r="F19" s="263"/>
      <c r="G19" s="287"/>
      <c r="H19" s="290"/>
      <c r="I19" s="291"/>
      <c r="J19" s="290"/>
      <c r="K19" s="291"/>
      <c r="L19" s="288">
        <f>IF(Steps6_7!E17="","",Steps6_7!E17)</f>
      </c>
      <c r="M19" s="313" t="str">
        <f>IF(Steps6_7!E18="","",Steps6_7!E18)</f>
        <v>80 - 150</v>
      </c>
      <c r="N19" s="290"/>
      <c r="O19" s="291"/>
      <c r="P19" s="290"/>
      <c r="Q19" s="292"/>
      <c r="R19" s="290"/>
      <c r="S19" s="291"/>
      <c r="T19" s="290"/>
      <c r="U19" s="293"/>
      <c r="V19" s="235"/>
    </row>
    <row r="20" spans="1:22" ht="12.75">
      <c r="A20" s="312"/>
      <c r="B20" s="460" t="s">
        <v>240</v>
      </c>
      <c r="C20" s="461"/>
      <c r="D20" s="461"/>
      <c r="E20" s="461"/>
      <c r="F20" s="314"/>
      <c r="G20" s="315"/>
      <c r="H20" s="295"/>
      <c r="I20" s="296"/>
      <c r="J20" s="295"/>
      <c r="K20" s="316"/>
      <c r="L20" s="474" t="s">
        <v>201</v>
      </c>
      <c r="M20" s="317">
        <f>IF(Steps6_7!H32="","",Steps6_7!H32)</f>
        <v>177.77777777777777</v>
      </c>
      <c r="N20" s="295"/>
      <c r="O20" s="296"/>
      <c r="P20" s="295"/>
      <c r="Q20" s="296"/>
      <c r="R20" s="295"/>
      <c r="S20" s="296"/>
      <c r="T20" s="295"/>
      <c r="U20" s="298"/>
      <c r="V20" s="235"/>
    </row>
    <row r="21" spans="1:22" ht="12.75">
      <c r="A21" s="235"/>
      <c r="B21" s="462"/>
      <c r="C21" s="463"/>
      <c r="D21" s="463"/>
      <c r="E21" s="463"/>
      <c r="F21" s="314"/>
      <c r="G21" s="315"/>
      <c r="H21" s="290"/>
      <c r="I21" s="291"/>
      <c r="J21" s="290"/>
      <c r="K21" s="291"/>
      <c r="L21" s="475"/>
      <c r="M21" s="318">
        <f>IF(Steps6_7!J32="","",Steps6_7!J32)</f>
        <v>333.3333333333333</v>
      </c>
      <c r="N21" s="290"/>
      <c r="O21" s="291"/>
      <c r="P21" s="290"/>
      <c r="Q21" s="291"/>
      <c r="R21" s="290"/>
      <c r="S21" s="291"/>
      <c r="T21" s="290"/>
      <c r="U21" s="293"/>
      <c r="V21" s="235"/>
    </row>
    <row r="22" spans="1:22" ht="12.75">
      <c r="A22" s="235"/>
      <c r="B22" s="319" t="s">
        <v>241</v>
      </c>
      <c r="C22" s="235"/>
      <c r="D22" s="235"/>
      <c r="E22" s="235"/>
      <c r="F22" s="235"/>
      <c r="G22" s="287"/>
      <c r="H22" s="290"/>
      <c r="I22" s="291"/>
      <c r="J22" s="290"/>
      <c r="K22" s="291"/>
      <c r="L22" s="290"/>
      <c r="M22" s="291"/>
      <c r="N22" s="290"/>
      <c r="O22" s="291"/>
      <c r="P22" s="290"/>
      <c r="Q22" s="291"/>
      <c r="R22" s="290"/>
      <c r="S22" s="291"/>
      <c r="T22" s="290"/>
      <c r="U22" s="293"/>
      <c r="V22" s="235"/>
    </row>
    <row r="23" spans="1:22" ht="12.75">
      <c r="A23" s="235"/>
      <c r="B23" s="301"/>
      <c r="C23" s="235"/>
      <c r="D23" s="235"/>
      <c r="E23" s="235"/>
      <c r="F23" s="235"/>
      <c r="G23" s="287"/>
      <c r="H23" s="290"/>
      <c r="I23" s="291"/>
      <c r="J23" s="290"/>
      <c r="K23" s="291"/>
      <c r="L23" s="290"/>
      <c r="M23" s="291"/>
      <c r="N23" s="290"/>
      <c r="O23" s="291"/>
      <c r="P23" s="290"/>
      <c r="Q23" s="291"/>
      <c r="R23" s="290"/>
      <c r="S23" s="291"/>
      <c r="T23" s="290"/>
      <c r="U23" s="293"/>
      <c r="V23" s="235"/>
    </row>
    <row r="24" spans="1:22" ht="12.75">
      <c r="A24" s="235"/>
      <c r="B24" s="301" t="s">
        <v>152</v>
      </c>
      <c r="C24" s="235"/>
      <c r="D24" s="235"/>
      <c r="E24" s="235"/>
      <c r="F24" s="235"/>
      <c r="G24" s="287"/>
      <c r="H24" s="290"/>
      <c r="I24" s="291"/>
      <c r="J24" s="290"/>
      <c r="K24" s="291"/>
      <c r="L24" s="290"/>
      <c r="M24" s="291"/>
      <c r="N24" s="290"/>
      <c r="O24" s="291"/>
      <c r="P24" s="290"/>
      <c r="Q24" s="291"/>
      <c r="R24" s="290"/>
      <c r="S24" s="291"/>
      <c r="T24" s="290"/>
      <c r="U24" s="293"/>
      <c r="V24" s="235"/>
    </row>
    <row r="25" spans="1:22" ht="12.75">
      <c r="A25" s="235"/>
      <c r="B25" s="320" t="s">
        <v>199</v>
      </c>
      <c r="C25" s="300"/>
      <c r="D25" s="300"/>
      <c r="E25" s="300"/>
      <c r="F25" s="235"/>
      <c r="G25" s="287"/>
      <c r="H25" s="290"/>
      <c r="I25" s="291"/>
      <c r="J25" s="290"/>
      <c r="K25" s="291"/>
      <c r="L25" s="290"/>
      <c r="M25" s="291"/>
      <c r="N25" s="290"/>
      <c r="O25" s="291"/>
      <c r="P25" s="290"/>
      <c r="Q25" s="291"/>
      <c r="R25" s="290"/>
      <c r="S25" s="291"/>
      <c r="T25" s="290"/>
      <c r="U25" s="293"/>
      <c r="V25" s="235"/>
    </row>
    <row r="26" spans="1:22" ht="12.75">
      <c r="A26" s="235"/>
      <c r="B26" s="466" t="s">
        <v>197</v>
      </c>
      <c r="C26" s="467"/>
      <c r="D26" s="250" t="s">
        <v>161</v>
      </c>
      <c r="E26" s="250" t="s">
        <v>160</v>
      </c>
      <c r="F26" s="263"/>
      <c r="G26" s="287"/>
      <c r="H26" s="290"/>
      <c r="I26" s="291"/>
      <c r="J26" s="290"/>
      <c r="K26" s="291"/>
      <c r="L26" s="290"/>
      <c r="M26" s="291"/>
      <c r="N26" s="321"/>
      <c r="O26" s="322"/>
      <c r="P26" s="471">
        <f>IF(Step8a!C11="","",Step8a!C11)</f>
      </c>
      <c r="Q26" s="323">
        <f>IF(Step8a!D11="","",Step8a!D11)</f>
        <v>13.25</v>
      </c>
      <c r="R26" s="290"/>
      <c r="S26" s="291"/>
      <c r="T26" s="290"/>
      <c r="U26" s="293"/>
      <c r="V26" s="235"/>
    </row>
    <row r="27" spans="1:22" ht="12.75">
      <c r="A27" s="235"/>
      <c r="B27" s="468"/>
      <c r="C27" s="467"/>
      <c r="D27" s="250" t="s">
        <v>162</v>
      </c>
      <c r="E27" s="250" t="s">
        <v>160</v>
      </c>
      <c r="F27" s="263"/>
      <c r="G27" s="287"/>
      <c r="H27" s="290"/>
      <c r="I27" s="291"/>
      <c r="J27" s="290"/>
      <c r="K27" s="291"/>
      <c r="L27" s="290"/>
      <c r="M27" s="291"/>
      <c r="N27" s="321"/>
      <c r="O27" s="322"/>
      <c r="P27" s="471"/>
      <c r="Q27" s="324">
        <f>IF(Step8a!E11="","",Step8a!E11)</f>
        <v>350</v>
      </c>
      <c r="R27" s="290"/>
      <c r="S27" s="291"/>
      <c r="T27" s="290"/>
      <c r="U27" s="293"/>
      <c r="V27" s="235"/>
    </row>
    <row r="28" spans="1:22" ht="12.75">
      <c r="A28" s="235"/>
      <c r="B28" s="468"/>
      <c r="C28" s="467"/>
      <c r="D28" s="250" t="s">
        <v>181</v>
      </c>
      <c r="E28" s="250" t="s">
        <v>160</v>
      </c>
      <c r="F28" s="263"/>
      <c r="G28" s="287"/>
      <c r="H28" s="290"/>
      <c r="I28" s="291"/>
      <c r="J28" s="290"/>
      <c r="K28" s="291"/>
      <c r="L28" s="290"/>
      <c r="M28" s="291"/>
      <c r="N28" s="321"/>
      <c r="O28" s="322"/>
      <c r="P28" s="471"/>
      <c r="Q28" s="325">
        <f>IF(Step8a!F11="","",Step8a!F11)</f>
        <v>110</v>
      </c>
      <c r="R28" s="290"/>
      <c r="S28" s="291"/>
      <c r="T28" s="290"/>
      <c r="U28" s="293"/>
      <c r="V28" s="235"/>
    </row>
    <row r="29" spans="1:22" ht="12.75">
      <c r="A29" s="235"/>
      <c r="B29" s="299" t="s">
        <v>163</v>
      </c>
      <c r="C29" s="300"/>
      <c r="D29" s="300"/>
      <c r="E29" s="300"/>
      <c r="F29" s="263"/>
      <c r="G29" s="326" t="s">
        <v>206</v>
      </c>
      <c r="H29" s="290"/>
      <c r="I29" s="291"/>
      <c r="J29" s="290"/>
      <c r="K29" s="291"/>
      <c r="L29" s="290"/>
      <c r="M29" s="291"/>
      <c r="N29" s="327">
        <f>IF(Step8a!D25="","",Step8a!D25)</f>
      </c>
      <c r="O29" s="328">
        <f>IF(Step8a!E25="","",Step8a!E25)</f>
        <v>6400</v>
      </c>
      <c r="P29" s="327">
        <f>IF(Step8a!D26="","",Step8a!D26)</f>
      </c>
      <c r="Q29" s="329">
        <f>IF(Step8a!E26="","",Step8a!E26)</f>
        <v>0.23</v>
      </c>
      <c r="R29" s="290"/>
      <c r="S29" s="291"/>
      <c r="T29" s="290"/>
      <c r="U29" s="293"/>
      <c r="V29" s="235"/>
    </row>
    <row r="30" spans="1:22" ht="12.75">
      <c r="A30" s="235"/>
      <c r="B30" s="330" t="s">
        <v>200</v>
      </c>
      <c r="C30" s="303"/>
      <c r="D30" s="303"/>
      <c r="E30" s="303"/>
      <c r="F30" s="235"/>
      <c r="G30" s="287"/>
      <c r="H30" s="290"/>
      <c r="I30" s="291"/>
      <c r="J30" s="290"/>
      <c r="K30" s="291"/>
      <c r="L30" s="290"/>
      <c r="M30" s="291"/>
      <c r="N30" s="321"/>
      <c r="O30" s="322"/>
      <c r="P30" s="290"/>
      <c r="Q30" s="291"/>
      <c r="R30" s="290"/>
      <c r="S30" s="291"/>
      <c r="T30" s="290"/>
      <c r="U30" s="293"/>
      <c r="V30" s="235"/>
    </row>
    <row r="31" spans="1:22" ht="12.75">
      <c r="A31" s="235"/>
      <c r="B31" s="466" t="s">
        <v>197</v>
      </c>
      <c r="C31" s="467"/>
      <c r="D31" s="250" t="s">
        <v>161</v>
      </c>
      <c r="E31" s="250" t="s">
        <v>160</v>
      </c>
      <c r="F31" s="263"/>
      <c r="G31" s="287"/>
      <c r="H31" s="290"/>
      <c r="I31" s="291"/>
      <c r="J31" s="290"/>
      <c r="K31" s="291"/>
      <c r="L31" s="290"/>
      <c r="M31" s="291"/>
      <c r="N31" s="321"/>
      <c r="O31" s="322"/>
      <c r="P31" s="471">
        <f>IF(Step8b!D11="","",Step8b!D11)</f>
      </c>
      <c r="Q31" s="323">
        <f>IF(Step8b!E11="","",Step8b!E11)</f>
        <v>13.25</v>
      </c>
      <c r="R31" s="290"/>
      <c r="S31" s="291"/>
      <c r="T31" s="290"/>
      <c r="U31" s="293"/>
      <c r="V31" s="235"/>
    </row>
    <row r="32" spans="1:22" ht="12.75">
      <c r="A32" s="235"/>
      <c r="B32" s="468"/>
      <c r="C32" s="467"/>
      <c r="D32" s="250" t="s">
        <v>162</v>
      </c>
      <c r="E32" s="250" t="s">
        <v>160</v>
      </c>
      <c r="F32" s="263"/>
      <c r="G32" s="287"/>
      <c r="H32" s="290"/>
      <c r="I32" s="291"/>
      <c r="J32" s="290"/>
      <c r="K32" s="291"/>
      <c r="L32" s="290"/>
      <c r="M32" s="291"/>
      <c r="N32" s="321"/>
      <c r="O32" s="322"/>
      <c r="P32" s="471"/>
      <c r="Q32" s="324">
        <f>IF(Step8b!F11="","",Step8b!F11)</f>
        <v>350</v>
      </c>
      <c r="R32" s="290"/>
      <c r="S32" s="291"/>
      <c r="T32" s="290"/>
      <c r="U32" s="293"/>
      <c r="V32" s="235"/>
    </row>
    <row r="33" spans="1:22" ht="12.75">
      <c r="A33" s="235"/>
      <c r="B33" s="468"/>
      <c r="C33" s="467"/>
      <c r="D33" s="250" t="s">
        <v>181</v>
      </c>
      <c r="E33" s="250" t="s">
        <v>160</v>
      </c>
      <c r="F33" s="263"/>
      <c r="G33" s="287"/>
      <c r="H33" s="290"/>
      <c r="I33" s="291"/>
      <c r="J33" s="290"/>
      <c r="K33" s="291"/>
      <c r="L33" s="476">
        <f>IF(AND(N35="",P35=""),"","default stack ID = 1")</f>
      </c>
      <c r="M33" s="477"/>
      <c r="N33" s="321"/>
      <c r="O33" s="322"/>
      <c r="P33" s="471"/>
      <c r="Q33" s="331">
        <f>IF(Step8b!G11="","",Step8b!G11)</f>
        <v>110</v>
      </c>
      <c r="R33" s="290"/>
      <c r="S33" s="291"/>
      <c r="T33" s="290"/>
      <c r="U33" s="293"/>
      <c r="V33" s="235"/>
    </row>
    <row r="34" spans="1:22" ht="12.75">
      <c r="A34" s="235"/>
      <c r="B34" s="294" t="s">
        <v>198</v>
      </c>
      <c r="C34" s="250"/>
      <c r="D34" s="250"/>
      <c r="E34" s="250"/>
      <c r="F34" s="263"/>
      <c r="G34" s="326" t="s">
        <v>206</v>
      </c>
      <c r="H34" s="290"/>
      <c r="I34" s="291"/>
      <c r="J34" s="290"/>
      <c r="K34" s="291"/>
      <c r="L34" s="290"/>
      <c r="M34" s="291"/>
      <c r="N34" s="327">
        <f>IF(Step8b!E26="","",(Step8b!E26))</f>
      </c>
      <c r="O34" s="328">
        <f>IF(Step8b!F26="","",Step8b!F26)</f>
        <v>6400</v>
      </c>
      <c r="P34" s="332">
        <f>IF(Step8b!E27="","",(Step8b!E27))</f>
      </c>
      <c r="Q34" s="329">
        <f>IF(Step8b!F27="","",Step8b!F27)</f>
        <v>0.23</v>
      </c>
      <c r="R34" s="290"/>
      <c r="S34" s="291"/>
      <c r="T34" s="290"/>
      <c r="U34" s="293"/>
      <c r="V34" s="235"/>
    </row>
    <row r="35" spans="1:22" ht="13.5" thickBot="1">
      <c r="A35" s="235"/>
      <c r="B35" s="286"/>
      <c r="C35" s="286"/>
      <c r="D35" s="286"/>
      <c r="E35" s="286"/>
      <c r="F35" s="250"/>
      <c r="G35" s="333"/>
      <c r="H35" s="334"/>
      <c r="I35" s="335"/>
      <c r="J35" s="334"/>
      <c r="K35" s="335"/>
      <c r="L35" s="334"/>
      <c r="M35" s="335"/>
      <c r="N35" s="472">
        <f>IF(Step8b!E26="","","Stack ID = "&amp;Step8b!B26)</f>
      </c>
      <c r="O35" s="473"/>
      <c r="P35" s="472">
        <f>IF(AND(Step8b!D11="",Step8b!E27=""),"","Stack ID = "&amp;Step8b!B27)</f>
      </c>
      <c r="Q35" s="473"/>
      <c r="R35" s="336"/>
      <c r="S35" s="335"/>
      <c r="T35" s="334"/>
      <c r="U35" s="337"/>
      <c r="V35" s="235"/>
    </row>
    <row r="36" spans="1:22" ht="13.5" thickTop="1">
      <c r="A36" s="235"/>
      <c r="B36" s="250"/>
      <c r="C36" s="250"/>
      <c r="D36" s="250"/>
      <c r="E36" s="250"/>
      <c r="F36" s="250"/>
      <c r="G36" s="250"/>
      <c r="H36" s="376"/>
      <c r="I36" s="338"/>
      <c r="J36" s="377"/>
      <c r="K36" s="235"/>
      <c r="L36" s="339"/>
      <c r="M36" s="340"/>
      <c r="N36" s="341"/>
      <c r="O36" s="342"/>
      <c r="P36" s="342"/>
      <c r="Q36" s="342"/>
      <c r="R36" s="343"/>
      <c r="S36" s="339"/>
      <c r="T36" s="344"/>
      <c r="U36" s="339"/>
      <c r="V36" s="235"/>
    </row>
    <row r="37" spans="1:22" ht="13.5" thickBot="1">
      <c r="A37" s="235"/>
      <c r="B37" s="345"/>
      <c r="C37" s="345"/>
      <c r="D37" s="345"/>
      <c r="E37" s="345"/>
      <c r="F37" s="345"/>
      <c r="G37" s="345"/>
      <c r="H37" s="346"/>
      <c r="I37" s="346"/>
      <c r="J37" s="346"/>
      <c r="K37" s="346"/>
      <c r="L37" s="346"/>
      <c r="M37" s="346"/>
      <c r="N37" s="346"/>
      <c r="O37" s="346"/>
      <c r="P37" s="346"/>
      <c r="Q37" s="346"/>
      <c r="R37" s="346"/>
      <c r="S37" s="346"/>
      <c r="T37" s="346"/>
      <c r="U37" s="346"/>
      <c r="V37" s="235"/>
    </row>
    <row r="38" spans="1:22" ht="13.5" thickTop="1">
      <c r="A38" s="347"/>
      <c r="B38" s="235" t="s">
        <v>220</v>
      </c>
      <c r="C38" s="235"/>
      <c r="D38" s="235"/>
      <c r="E38" s="235"/>
      <c r="F38" s="235"/>
      <c r="G38" s="235"/>
      <c r="H38" s="235"/>
      <c r="I38" s="478" t="s">
        <v>150</v>
      </c>
      <c r="J38" s="479"/>
      <c r="K38" s="479"/>
      <c r="L38" s="479"/>
      <c r="M38" s="479"/>
      <c r="N38" s="480"/>
      <c r="O38" s="235"/>
      <c r="P38" s="235"/>
      <c r="Q38" s="235"/>
      <c r="R38" s="235"/>
      <c r="S38" s="235"/>
      <c r="T38" s="235"/>
      <c r="U38" s="235"/>
      <c r="V38" s="235"/>
    </row>
    <row r="39" spans="1:22" ht="12.75">
      <c r="A39" s="235"/>
      <c r="B39" s="235"/>
      <c r="C39" s="235"/>
      <c r="D39" s="235"/>
      <c r="E39" s="235"/>
      <c r="F39" s="235"/>
      <c r="G39" s="235"/>
      <c r="H39" s="235"/>
      <c r="I39" s="485" t="s">
        <v>99</v>
      </c>
      <c r="J39" s="486"/>
      <c r="K39" s="487" t="s">
        <v>49</v>
      </c>
      <c r="L39" s="487"/>
      <c r="M39" s="481" t="s">
        <v>50</v>
      </c>
      <c r="N39" s="482"/>
      <c r="O39" s="235"/>
      <c r="P39" s="235"/>
      <c r="Q39" s="235"/>
      <c r="R39" s="235"/>
      <c r="S39" s="235"/>
      <c r="T39" s="235"/>
      <c r="U39" s="235"/>
      <c r="V39" s="235"/>
    </row>
    <row r="40" spans="1:22" ht="13.5" thickBot="1">
      <c r="A40" s="235"/>
      <c r="B40" s="235"/>
      <c r="C40" s="235"/>
      <c r="D40" s="235"/>
      <c r="E40" s="235"/>
      <c r="F40" s="235"/>
      <c r="G40" s="235"/>
      <c r="H40" s="235"/>
      <c r="I40" s="503">
        <f>IF(Step2!L19="","",Step2!L19)</f>
      </c>
      <c r="J40" s="504"/>
      <c r="K40" s="483">
        <f>IF(Step2!M19="","",Step2!M19)</f>
      </c>
      <c r="L40" s="504"/>
      <c r="M40" s="483">
        <f>IF(Step2!N19="","",Step2!N19)</f>
      </c>
      <c r="N40" s="484"/>
      <c r="O40" s="235"/>
      <c r="P40" s="235"/>
      <c r="Q40" s="235"/>
      <c r="R40" s="235"/>
      <c r="S40" s="235"/>
      <c r="T40" s="235"/>
      <c r="U40" s="235"/>
      <c r="V40" s="235"/>
    </row>
    <row r="41" spans="1:22" ht="13.5" thickTop="1">
      <c r="A41" s="235"/>
      <c r="B41" s="235"/>
      <c r="C41" s="235"/>
      <c r="D41" s="235"/>
      <c r="E41" s="235"/>
      <c r="F41" s="235"/>
      <c r="G41" s="494" t="s">
        <v>164</v>
      </c>
      <c r="H41" s="495"/>
      <c r="I41" s="498">
        <f>IF(Step2!L20="","",Step2!L20)</f>
      </c>
      <c r="J41" s="499"/>
      <c r="K41" s="498">
        <f>IF(Step2!M20="","",Step2!M20)</f>
      </c>
      <c r="L41" s="499"/>
      <c r="M41" s="498">
        <f>IF(Step2!N20="","",Step2!N20)</f>
      </c>
      <c r="N41" s="501"/>
      <c r="O41" s="348"/>
      <c r="P41" s="348"/>
      <c r="Q41" s="348"/>
      <c r="R41" s="348"/>
      <c r="S41" s="348"/>
      <c r="T41" s="348"/>
      <c r="U41" s="348"/>
      <c r="V41" s="235"/>
    </row>
    <row r="42" spans="1:22" ht="13.5" thickBot="1">
      <c r="A42" s="235"/>
      <c r="B42" s="235"/>
      <c r="C42" s="235"/>
      <c r="D42" s="235"/>
      <c r="E42" s="235"/>
      <c r="F42" s="235"/>
      <c r="G42" s="496"/>
      <c r="H42" s="497"/>
      <c r="I42" s="500"/>
      <c r="J42" s="500"/>
      <c r="K42" s="500"/>
      <c r="L42" s="500"/>
      <c r="M42" s="500"/>
      <c r="N42" s="502"/>
      <c r="O42" s="348"/>
      <c r="P42" s="348"/>
      <c r="Q42" s="348"/>
      <c r="R42" s="348"/>
      <c r="S42" s="348"/>
      <c r="T42" s="348"/>
      <c r="U42" s="348"/>
      <c r="V42" s="235"/>
    </row>
    <row r="43" spans="1:22" ht="13.5" thickTop="1">
      <c r="A43" s="235"/>
      <c r="B43" s="235"/>
      <c r="C43" s="235"/>
      <c r="D43" s="235"/>
      <c r="E43" s="235"/>
      <c r="F43" s="235"/>
      <c r="G43" s="349"/>
      <c r="H43" s="349"/>
      <c r="I43" s="350"/>
      <c r="J43" s="350"/>
      <c r="K43" s="350"/>
      <c r="L43" s="350"/>
      <c r="M43" s="350"/>
      <c r="N43" s="351"/>
      <c r="O43" s="250"/>
      <c r="P43" s="250"/>
      <c r="Q43" s="250"/>
      <c r="R43" s="250"/>
      <c r="S43" s="250"/>
      <c r="T43" s="250"/>
      <c r="U43" s="250"/>
      <c r="V43" s="235"/>
    </row>
    <row r="44" spans="1:22" ht="12.75">
      <c r="A44" s="235"/>
      <c r="B44" s="235"/>
      <c r="C44" s="235"/>
      <c r="D44" s="235"/>
      <c r="E44" s="235"/>
      <c r="F44" s="235"/>
      <c r="G44" s="235"/>
      <c r="H44" s="235"/>
      <c r="I44" s="235"/>
      <c r="J44" s="235"/>
      <c r="K44" s="250"/>
      <c r="L44" s="250"/>
      <c r="M44" s="250"/>
      <c r="N44" s="250"/>
      <c r="O44" s="250"/>
      <c r="P44" s="250"/>
      <c r="Q44" s="250"/>
      <c r="R44" s="250"/>
      <c r="S44" s="250"/>
      <c r="T44" s="250"/>
      <c r="U44" s="250"/>
      <c r="V44" s="235"/>
    </row>
  </sheetData>
  <sheetProtection sheet="1"/>
  <mergeCells count="29">
    <mergeCell ref="G41:H42"/>
    <mergeCell ref="I41:J42"/>
    <mergeCell ref="K41:L42"/>
    <mergeCell ref="M41:N42"/>
    <mergeCell ref="I40:J40"/>
    <mergeCell ref="K40:L40"/>
    <mergeCell ref="I38:N38"/>
    <mergeCell ref="M39:N39"/>
    <mergeCell ref="M40:N40"/>
    <mergeCell ref="I39:J39"/>
    <mergeCell ref="K39:L39"/>
    <mergeCell ref="R6:U6"/>
    <mergeCell ref="L7:M7"/>
    <mergeCell ref="P7:Q7"/>
    <mergeCell ref="R7:S7"/>
    <mergeCell ref="T7:U7"/>
    <mergeCell ref="N7:O7"/>
    <mergeCell ref="P31:P33"/>
    <mergeCell ref="P26:P28"/>
    <mergeCell ref="N35:O35"/>
    <mergeCell ref="P35:Q35"/>
    <mergeCell ref="L20:L21"/>
    <mergeCell ref="L33:M33"/>
    <mergeCell ref="B20:E21"/>
    <mergeCell ref="B3:C3"/>
    <mergeCell ref="B31:C33"/>
    <mergeCell ref="B26:C28"/>
    <mergeCell ref="H7:I7"/>
    <mergeCell ref="J7:K7"/>
  </mergeCells>
  <printOptions/>
  <pageMargins left="0.75" right="0.75" top="1" bottom="1" header="0.5" footer="0.5"/>
  <pageSetup horizontalDpi="600" verticalDpi="600" orientation="landscape" scale="65" r:id="rId4"/>
  <ignoredErrors>
    <ignoredError sqref="J40 I40 K40:N40"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dpeterso</cp:lastModifiedBy>
  <cp:lastPrinted>2007-07-23T21:36:40Z</cp:lastPrinted>
  <dcterms:created xsi:type="dcterms:W3CDTF">2006-08-13T23:43:56Z</dcterms:created>
  <dcterms:modified xsi:type="dcterms:W3CDTF">2014-01-22T21:33:35Z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