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M:\My Drive\Web Docs\"/>
    </mc:Choice>
  </mc:AlternateContent>
  <xr:revisionPtr revIDLastSave="0" documentId="8_{BBD5F79D-6825-45A2-AF85-0225C2EA3F73}" xr6:coauthVersionLast="36" xr6:coauthVersionMax="36" xr10:uidLastSave="{00000000-0000-0000-0000-000000000000}"/>
  <bookViews>
    <workbookView xWindow="-105" yWindow="-105" windowWidth="24495" windowHeight="15795" xr2:uid="{00000000-000D-0000-FFFF-FFFF00000000}"/>
  </bookViews>
  <sheets>
    <sheet name="DISCLAIMER" sheetId="18" r:id="rId1"/>
    <sheet name="CL_1 - Project Review" sheetId="20" r:id="rId2"/>
    <sheet name="CL_1 - Project Review (2)" sheetId="21" r:id="rId3"/>
    <sheet name="WQ_1 - Design Calc 1" sheetId="23" r:id="rId4"/>
    <sheet name="WQ_2 - Design Calc 2" sheetId="25" r:id="rId5"/>
    <sheet name="WQ_3 - Design Calc 3" sheetId="24" r:id="rId6"/>
    <sheet name="WQ_4 - Design Calc 4" sheetId="26" r:id="rId7"/>
  </sheets>
  <definedNames>
    <definedName name="EA">#REF!</definedName>
    <definedName name="EA_">#REF!</definedName>
    <definedName name="_xlnm.Print_Area" localSheetId="1">'CL_1 - Project Review'!$A$1:$I$54</definedName>
    <definedName name="_xlnm.Print_Area" localSheetId="2">'CL_1 - Project Review (2)'!$A$1:$I$64</definedName>
    <definedName name="_xlnm.Print_Area" localSheetId="0">DISCLAIMER!$A$1:$J$67</definedName>
    <definedName name="_xlnm.Print_Area" localSheetId="3">'WQ_1 - Design Calc 1'!$A$1:$N$49</definedName>
    <definedName name="_xlnm.Print_Area" localSheetId="4">'WQ_2 - Design Calc 2'!$A$1:$N$42</definedName>
    <definedName name="_xlnm.Print_Area" localSheetId="5">'WQ_3 - Design Calc 3'!$A$1:$J$45</definedName>
    <definedName name="_xlnm.Print_Area" localSheetId="6">'WQ_4 - Design Calc 4'!$A$1:$N$47</definedName>
    <definedName name="Qa">#REF!</definedName>
    <definedName name="Qa_">#REF!</definedName>
    <definedName name="Qdd">#REF!</definedName>
    <definedName name="Qdd_">#REF!</definedName>
    <definedName name="Qroute">#REF!</definedName>
    <definedName name="Qroute_">#REF!</definedName>
  </definedNames>
  <calcPr calcId="191029"/>
</workbook>
</file>

<file path=xl/calcChain.xml><?xml version="1.0" encoding="utf-8"?>
<calcChain xmlns="http://schemas.openxmlformats.org/spreadsheetml/2006/main">
  <c r="I64" i="21" l="1"/>
  <c r="G5" i="20"/>
  <c r="G10" i="26"/>
  <c r="K10" i="25"/>
  <c r="E10" i="26"/>
  <c r="E11" i="26"/>
  <c r="N11" i="26" s="1"/>
  <c r="N35" i="26"/>
  <c r="L11" i="26"/>
  <c r="L12" i="26"/>
  <c r="L13" i="26"/>
  <c r="L14" i="26"/>
  <c r="L15" i="26"/>
  <c r="L16" i="26"/>
  <c r="L17" i="26"/>
  <c r="L18" i="26"/>
  <c r="L19" i="26"/>
  <c r="L20" i="26"/>
  <c r="L21" i="26"/>
  <c r="L22" i="26"/>
  <c r="L23" i="26"/>
  <c r="L24" i="26"/>
  <c r="L25" i="26"/>
  <c r="L26" i="26"/>
  <c r="L27" i="26"/>
  <c r="L28" i="26"/>
  <c r="L29" i="26"/>
  <c r="L30" i="26"/>
  <c r="L31" i="26"/>
  <c r="L32" i="26"/>
  <c r="L33" i="26"/>
  <c r="L34" i="26"/>
  <c r="L35" i="26"/>
  <c r="L36" i="26"/>
  <c r="L37" i="26"/>
  <c r="L38" i="26"/>
  <c r="L39" i="26"/>
  <c r="G11" i="26"/>
  <c r="G12" i="26"/>
  <c r="G13" i="26"/>
  <c r="G14" i="26"/>
  <c r="G15" i="26"/>
  <c r="G16" i="26"/>
  <c r="G17" i="26"/>
  <c r="G18" i="26"/>
  <c r="G19" i="26"/>
  <c r="G20" i="26"/>
  <c r="G21" i="26"/>
  <c r="G22" i="26"/>
  <c r="G23" i="26"/>
  <c r="G24" i="26"/>
  <c r="G25" i="26"/>
  <c r="G26" i="26"/>
  <c r="G27" i="26"/>
  <c r="G28" i="26"/>
  <c r="G29" i="26"/>
  <c r="G30" i="26"/>
  <c r="G31" i="26"/>
  <c r="G32" i="26"/>
  <c r="G33" i="26"/>
  <c r="G34" i="26"/>
  <c r="G35" i="26"/>
  <c r="G36" i="26"/>
  <c r="G37" i="26"/>
  <c r="G38" i="26"/>
  <c r="G39" i="26"/>
  <c r="E12" i="26"/>
  <c r="N12" i="26" s="1"/>
  <c r="E13" i="26"/>
  <c r="E14" i="26"/>
  <c r="N14" i="26" s="1"/>
  <c r="E15" i="26"/>
  <c r="N15" i="26" s="1"/>
  <c r="E16" i="26"/>
  <c r="N16" i="26" s="1"/>
  <c r="E17" i="26"/>
  <c r="N17" i="26" s="1"/>
  <c r="E18" i="26"/>
  <c r="N18" i="26" s="1"/>
  <c r="E19" i="26"/>
  <c r="N19" i="26" s="1"/>
  <c r="E20" i="26"/>
  <c r="N20" i="26" s="1"/>
  <c r="E21" i="26"/>
  <c r="N21" i="26" s="1"/>
  <c r="E22" i="26"/>
  <c r="N22" i="26" s="1"/>
  <c r="E23" i="26"/>
  <c r="N23" i="26" s="1"/>
  <c r="E24" i="26"/>
  <c r="N24" i="26" s="1"/>
  <c r="E25" i="26"/>
  <c r="N25" i="26" s="1"/>
  <c r="E26" i="26"/>
  <c r="N26" i="26" s="1"/>
  <c r="E27" i="26"/>
  <c r="N27" i="26" s="1"/>
  <c r="E28" i="26"/>
  <c r="N28" i="26" s="1"/>
  <c r="E29" i="26"/>
  <c r="N29" i="26" s="1"/>
  <c r="E30" i="26"/>
  <c r="N30" i="26" s="1"/>
  <c r="E31" i="26"/>
  <c r="N31" i="26" s="1"/>
  <c r="E32" i="26"/>
  <c r="N32" i="26" s="1"/>
  <c r="E33" i="26"/>
  <c r="N33" i="26" s="1"/>
  <c r="E34" i="26"/>
  <c r="N34" i="26" s="1"/>
  <c r="E35" i="26"/>
  <c r="E36" i="26"/>
  <c r="N36" i="26" s="1"/>
  <c r="E37" i="26"/>
  <c r="N37" i="26" s="1"/>
  <c r="E38" i="26"/>
  <c r="N38" i="26" s="1"/>
  <c r="E39" i="26"/>
  <c r="N39" i="26" s="1"/>
  <c r="M41" i="26"/>
  <c r="H41" i="26"/>
  <c r="F41"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K38" i="25"/>
  <c r="K11" i="25"/>
  <c r="K12" i="25"/>
  <c r="K13" i="25"/>
  <c r="K14" i="25"/>
  <c r="K15" i="25"/>
  <c r="K16" i="25"/>
  <c r="K17" i="25"/>
  <c r="K18" i="25"/>
  <c r="N18" i="25" s="1"/>
  <c r="E18" i="24" s="1"/>
  <c r="G18" i="24" s="1"/>
  <c r="H18" i="24" s="1"/>
  <c r="I18" i="24" s="1"/>
  <c r="K19" i="25"/>
  <c r="N19" i="25" s="1"/>
  <c r="E19" i="24" s="1"/>
  <c r="G19" i="24" s="1"/>
  <c r="H19" i="24" s="1"/>
  <c r="I19" i="24" s="1"/>
  <c r="K20" i="25"/>
  <c r="N20" i="25" s="1"/>
  <c r="E20" i="24" s="1"/>
  <c r="G20" i="24" s="1"/>
  <c r="H20" i="24" s="1"/>
  <c r="I20" i="24" s="1"/>
  <c r="K21" i="25"/>
  <c r="K22" i="25"/>
  <c r="N22" i="25" s="1"/>
  <c r="E22" i="24" s="1"/>
  <c r="G22" i="24" s="1"/>
  <c r="H22" i="24" s="1"/>
  <c r="I22" i="24" s="1"/>
  <c r="K23" i="25"/>
  <c r="K24" i="25"/>
  <c r="N24" i="25" s="1"/>
  <c r="E24" i="24" s="1"/>
  <c r="G24" i="24" s="1"/>
  <c r="H24" i="24" s="1"/>
  <c r="I24" i="24" s="1"/>
  <c r="K25" i="25"/>
  <c r="K26" i="25"/>
  <c r="N26" i="25" s="1"/>
  <c r="E26" i="24" s="1"/>
  <c r="G26" i="24" s="1"/>
  <c r="H26" i="24" s="1"/>
  <c r="I26" i="24" s="1"/>
  <c r="K27" i="25"/>
  <c r="N27" i="25" s="1"/>
  <c r="E27" i="24" s="1"/>
  <c r="G27" i="24" s="1"/>
  <c r="H27" i="24" s="1"/>
  <c r="I27" i="24" s="1"/>
  <c r="K28" i="25"/>
  <c r="N28" i="25" s="1"/>
  <c r="E28" i="24" s="1"/>
  <c r="G28" i="24" s="1"/>
  <c r="H28" i="24" s="1"/>
  <c r="I28" i="24" s="1"/>
  <c r="K29" i="25"/>
  <c r="K30" i="25"/>
  <c r="N30" i="25" s="1"/>
  <c r="E30" i="24" s="1"/>
  <c r="G30" i="24" s="1"/>
  <c r="H30" i="24" s="1"/>
  <c r="I30" i="24" s="1"/>
  <c r="K31" i="25"/>
  <c r="N31" i="25" s="1"/>
  <c r="E31" i="24" s="1"/>
  <c r="G31" i="24" s="1"/>
  <c r="H31" i="24" s="1"/>
  <c r="I31" i="24" s="1"/>
  <c r="K32" i="25"/>
  <c r="N32" i="25" s="1"/>
  <c r="E32" i="24" s="1"/>
  <c r="G32" i="24" s="1"/>
  <c r="H32" i="24" s="1"/>
  <c r="I32" i="24" s="1"/>
  <c r="K33" i="25"/>
  <c r="K34" i="25"/>
  <c r="N34" i="25" s="1"/>
  <c r="E34" i="24" s="1"/>
  <c r="G34" i="24" s="1"/>
  <c r="H34" i="24" s="1"/>
  <c r="I34" i="24" s="1"/>
  <c r="K35" i="25"/>
  <c r="N35" i="25" s="1"/>
  <c r="E35" i="24" s="1"/>
  <c r="G35" i="24" s="1"/>
  <c r="H35" i="24" s="1"/>
  <c r="I35" i="24" s="1"/>
  <c r="K36" i="25"/>
  <c r="N36" i="25" s="1"/>
  <c r="E36" i="24" s="1"/>
  <c r="G36" i="24" s="1"/>
  <c r="H36" i="24" s="1"/>
  <c r="I36" i="24" s="1"/>
  <c r="K37" i="25"/>
  <c r="N38" i="25"/>
  <c r="E38" i="24" s="1"/>
  <c r="G38" i="24" s="1"/>
  <c r="H38" i="24" s="1"/>
  <c r="I38" i="24" s="1"/>
  <c r="K39" i="25"/>
  <c r="N39" i="25" s="1"/>
  <c r="E39" i="24" s="1"/>
  <c r="G39" i="24" s="1"/>
  <c r="H39" i="24" s="1"/>
  <c r="I39" i="24" s="1"/>
  <c r="N17" i="25"/>
  <c r="E17" i="24" s="1"/>
  <c r="G17" i="24" s="1"/>
  <c r="H17" i="24" s="1"/>
  <c r="I17" i="24" s="1"/>
  <c r="N21" i="25"/>
  <c r="E21" i="24" s="1"/>
  <c r="G21" i="24" s="1"/>
  <c r="H21" i="24" s="1"/>
  <c r="I21" i="24" s="1"/>
  <c r="N23" i="25"/>
  <c r="E23" i="24" s="1"/>
  <c r="G23" i="24" s="1"/>
  <c r="H23" i="24" s="1"/>
  <c r="I23" i="24" s="1"/>
  <c r="N25" i="25"/>
  <c r="E25" i="24" s="1"/>
  <c r="G25" i="24" s="1"/>
  <c r="H25" i="24" s="1"/>
  <c r="I25" i="24" s="1"/>
  <c r="N29" i="25"/>
  <c r="E29" i="24" s="1"/>
  <c r="G29" i="24" s="1"/>
  <c r="H29" i="24" s="1"/>
  <c r="I29" i="24" s="1"/>
  <c r="N33" i="25"/>
  <c r="E33" i="24" s="1"/>
  <c r="G33" i="24" s="1"/>
  <c r="H33" i="24" s="1"/>
  <c r="I33" i="24" s="1"/>
  <c r="N37" i="25"/>
  <c r="E37" i="24" s="1"/>
  <c r="G37" i="24" s="1"/>
  <c r="H37" i="24" s="1"/>
  <c r="I37" i="24" s="1"/>
  <c r="E11" i="25"/>
  <c r="N11" i="25" s="1"/>
  <c r="E11" i="24" s="1"/>
  <c r="G11" i="24" s="1"/>
  <c r="H11" i="24" s="1"/>
  <c r="I11" i="24" s="1"/>
  <c r="E12" i="25"/>
  <c r="E13" i="25"/>
  <c r="E15" i="25"/>
  <c r="E17" i="25"/>
  <c r="E18" i="25"/>
  <c r="E19" i="25"/>
  <c r="E20" i="25"/>
  <c r="E21" i="25"/>
  <c r="E22" i="25"/>
  <c r="E23" i="25"/>
  <c r="E24" i="25"/>
  <c r="E25" i="25"/>
  <c r="E26" i="25"/>
  <c r="E27" i="25"/>
  <c r="E28" i="25"/>
  <c r="E29" i="25"/>
  <c r="E30" i="25"/>
  <c r="E31" i="25"/>
  <c r="E32" i="25"/>
  <c r="E33" i="25"/>
  <c r="E34" i="25"/>
  <c r="E35" i="25"/>
  <c r="E36" i="25"/>
  <c r="E37" i="25"/>
  <c r="E38" i="25"/>
  <c r="E39" i="25"/>
  <c r="M11" i="23"/>
  <c r="M12" i="23"/>
  <c r="M13" i="23"/>
  <c r="M15" i="23"/>
  <c r="M17" i="23"/>
  <c r="M18" i="23"/>
  <c r="M19" i="23"/>
  <c r="M20" i="23"/>
  <c r="M21" i="23"/>
  <c r="M22" i="23"/>
  <c r="M23" i="23"/>
  <c r="M24" i="23"/>
  <c r="M25" i="23"/>
  <c r="M26" i="23"/>
  <c r="M27" i="23"/>
  <c r="M28" i="23"/>
  <c r="M29" i="23"/>
  <c r="M30" i="23"/>
  <c r="M31" i="23"/>
  <c r="M32" i="23"/>
  <c r="M33" i="23"/>
  <c r="M34" i="23"/>
  <c r="M35" i="23"/>
  <c r="M36" i="23"/>
  <c r="M37" i="23"/>
  <c r="M38" i="23"/>
  <c r="M39" i="23"/>
  <c r="K11" i="23"/>
  <c r="K12" i="23"/>
  <c r="K13" i="23"/>
  <c r="K15" i="23"/>
  <c r="K17" i="23"/>
  <c r="K18" i="23"/>
  <c r="K19" i="23"/>
  <c r="K20" i="23"/>
  <c r="K21" i="23"/>
  <c r="K22" i="23"/>
  <c r="K23" i="23"/>
  <c r="K24" i="23"/>
  <c r="K25" i="23"/>
  <c r="K26" i="23"/>
  <c r="K27" i="23"/>
  <c r="K28" i="23"/>
  <c r="K29" i="23"/>
  <c r="K30" i="23"/>
  <c r="K31" i="23"/>
  <c r="K32" i="23"/>
  <c r="K33" i="23"/>
  <c r="K34" i="23"/>
  <c r="K35" i="23"/>
  <c r="K36" i="23"/>
  <c r="K37" i="23"/>
  <c r="K38" i="23"/>
  <c r="K39" i="23"/>
  <c r="G11" i="23"/>
  <c r="H11" i="23" s="1"/>
  <c r="G12" i="23"/>
  <c r="H12" i="23"/>
  <c r="G13" i="23"/>
  <c r="H13" i="23" s="1"/>
  <c r="G14" i="23"/>
  <c r="H14" i="23"/>
  <c r="G15" i="23"/>
  <c r="H15" i="23" s="1"/>
  <c r="G16" i="23"/>
  <c r="H16" i="23"/>
  <c r="G17" i="23"/>
  <c r="H17" i="23" s="1"/>
  <c r="G18" i="23"/>
  <c r="H18" i="23"/>
  <c r="G19" i="23"/>
  <c r="H19" i="23" s="1"/>
  <c r="G20" i="23"/>
  <c r="H20" i="23"/>
  <c r="G21" i="23"/>
  <c r="H21" i="23" s="1"/>
  <c r="G22" i="23"/>
  <c r="H22" i="23"/>
  <c r="G23" i="23"/>
  <c r="H23" i="23" s="1"/>
  <c r="G24" i="23"/>
  <c r="H24" i="23"/>
  <c r="G25" i="23"/>
  <c r="H25" i="23" s="1"/>
  <c r="G26" i="23"/>
  <c r="H26" i="23"/>
  <c r="G27" i="23"/>
  <c r="H27" i="23" s="1"/>
  <c r="G28" i="23"/>
  <c r="H28" i="23"/>
  <c r="G29" i="23"/>
  <c r="H29" i="23" s="1"/>
  <c r="G30" i="23"/>
  <c r="H30" i="23"/>
  <c r="G31" i="23"/>
  <c r="H31" i="23" s="1"/>
  <c r="G32" i="23"/>
  <c r="H32" i="23"/>
  <c r="G33" i="23"/>
  <c r="H33" i="23" s="1"/>
  <c r="G34" i="23"/>
  <c r="H34" i="23"/>
  <c r="G35" i="23"/>
  <c r="H35" i="23" s="1"/>
  <c r="G36" i="23"/>
  <c r="H36" i="23"/>
  <c r="G37" i="23"/>
  <c r="H37" i="23" s="1"/>
  <c r="G38" i="23"/>
  <c r="H38" i="23"/>
  <c r="G39" i="23"/>
  <c r="H39" i="23" s="1"/>
  <c r="N15" i="25" l="1"/>
  <c r="E15" i="24" s="1"/>
  <c r="G15" i="24" s="1"/>
  <c r="H15" i="24" s="1"/>
  <c r="I15" i="24" s="1"/>
  <c r="N13" i="25"/>
  <c r="E13" i="24" s="1"/>
  <c r="G13" i="24" s="1"/>
  <c r="H13" i="24" s="1"/>
  <c r="I13" i="24" s="1"/>
  <c r="N12" i="25"/>
  <c r="E12" i="24" s="1"/>
  <c r="G12" i="24" s="1"/>
  <c r="H12" i="24" s="1"/>
  <c r="I12" i="24" s="1"/>
  <c r="N13" i="26"/>
  <c r="J10" i="24"/>
  <c r="J41" i="23"/>
  <c r="E41" i="23"/>
  <c r="F12" i="20" s="1"/>
  <c r="D11" i="26"/>
  <c r="D12" i="26"/>
  <c r="D13" i="26"/>
  <c r="D14" i="26"/>
  <c r="D15" i="26"/>
  <c r="D16" i="26"/>
  <c r="D17" i="26"/>
  <c r="D18" i="26"/>
  <c r="D19" i="26"/>
  <c r="D20" i="26"/>
  <c r="D21" i="26"/>
  <c r="D22" i="26"/>
  <c r="D23" i="26"/>
  <c r="D24" i="26"/>
  <c r="D25" i="26"/>
  <c r="D26" i="26"/>
  <c r="D27" i="26"/>
  <c r="D28" i="26"/>
  <c r="D29" i="26"/>
  <c r="D30" i="26"/>
  <c r="D31" i="26"/>
  <c r="D32" i="26"/>
  <c r="D33" i="26"/>
  <c r="D34" i="26"/>
  <c r="D35" i="26"/>
  <c r="D36" i="26"/>
  <c r="D37" i="26"/>
  <c r="D38" i="26"/>
  <c r="D39" i="26"/>
  <c r="D10" i="26"/>
  <c r="D9" i="25"/>
  <c r="D9" i="26" s="1"/>
  <c r="C9" i="25"/>
  <c r="C9" i="24" s="1"/>
  <c r="A9" i="26"/>
  <c r="A9" i="24"/>
  <c r="A9" i="25"/>
  <c r="L10" i="26"/>
  <c r="L41" i="26" s="1"/>
  <c r="N41" i="26" s="1"/>
  <c r="B3" i="26"/>
  <c r="I3" i="24"/>
  <c r="B3" i="24"/>
  <c r="B3" i="25"/>
  <c r="D9" i="24" l="1"/>
  <c r="C9" i="26"/>
  <c r="N10" i="26"/>
  <c r="B3" i="23"/>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C10" i="26"/>
  <c r="A10" i="26"/>
  <c r="D39" i="25"/>
  <c r="A39" i="25"/>
  <c r="D38" i="25"/>
  <c r="A38" i="25"/>
  <c r="D37" i="25"/>
  <c r="A37" i="25"/>
  <c r="D36" i="25"/>
  <c r="A36" i="25"/>
  <c r="D35" i="25"/>
  <c r="A35" i="25"/>
  <c r="D34" i="25"/>
  <c r="A34" i="25"/>
  <c r="D33" i="25"/>
  <c r="A33" i="25"/>
  <c r="D32" i="25"/>
  <c r="A32" i="25"/>
  <c r="D31" i="25"/>
  <c r="A31" i="25"/>
  <c r="D30" i="25"/>
  <c r="A30" i="25"/>
  <c r="D29" i="25"/>
  <c r="A29" i="25"/>
  <c r="D28" i="25"/>
  <c r="A28" i="25"/>
  <c r="D27" i="25"/>
  <c r="A27" i="25"/>
  <c r="D26" i="25"/>
  <c r="A26" i="25"/>
  <c r="D25" i="25"/>
  <c r="A25" i="25"/>
  <c r="D24" i="25"/>
  <c r="A24" i="25"/>
  <c r="D23" i="25"/>
  <c r="A23" i="25"/>
  <c r="D22" i="25"/>
  <c r="A22" i="25"/>
  <c r="D21" i="25"/>
  <c r="A21" i="25"/>
  <c r="D20" i="25"/>
  <c r="A20" i="25"/>
  <c r="D19" i="25"/>
  <c r="A19" i="25"/>
  <c r="D18" i="25"/>
  <c r="A18" i="25"/>
  <c r="D17" i="25"/>
  <c r="A17" i="25"/>
  <c r="D16" i="25"/>
  <c r="A16" i="25"/>
  <c r="D15" i="25"/>
  <c r="A15" i="25"/>
  <c r="D14" i="25"/>
  <c r="A14" i="25"/>
  <c r="D13" i="25"/>
  <c r="A13" i="25"/>
  <c r="D12" i="25"/>
  <c r="A12" i="25"/>
  <c r="D11" i="25"/>
  <c r="A11" i="25"/>
  <c r="D10" i="25"/>
  <c r="C10" i="25"/>
  <c r="A10" i="25"/>
  <c r="D39" i="24"/>
  <c r="A39" i="24"/>
  <c r="D38" i="24"/>
  <c r="A38" i="24"/>
  <c r="D37" i="24"/>
  <c r="A37" i="24"/>
  <c r="D36" i="24"/>
  <c r="A36" i="24"/>
  <c r="D35" i="24"/>
  <c r="A35" i="24"/>
  <c r="D34" i="24"/>
  <c r="A34" i="24"/>
  <c r="D33" i="24"/>
  <c r="A33" i="24"/>
  <c r="D32" i="24"/>
  <c r="A32" i="24"/>
  <c r="D31" i="24"/>
  <c r="A31" i="24"/>
  <c r="D30" i="24"/>
  <c r="A30" i="24"/>
  <c r="D29" i="24"/>
  <c r="A29" i="24"/>
  <c r="D28" i="24"/>
  <c r="A28" i="24"/>
  <c r="D27" i="24"/>
  <c r="A27" i="24"/>
  <c r="D26" i="24"/>
  <c r="A26" i="24"/>
  <c r="D25" i="24"/>
  <c r="A25" i="24"/>
  <c r="D24" i="24"/>
  <c r="A24" i="24"/>
  <c r="D23" i="24"/>
  <c r="A23" i="24"/>
  <c r="D22" i="24"/>
  <c r="A22" i="24"/>
  <c r="D21" i="24"/>
  <c r="A21" i="24"/>
  <c r="D20" i="24"/>
  <c r="A20" i="24"/>
  <c r="D19" i="24"/>
  <c r="A19" i="24"/>
  <c r="D18" i="24"/>
  <c r="A18" i="24"/>
  <c r="D17" i="24"/>
  <c r="A17" i="24"/>
  <c r="D16" i="24"/>
  <c r="A16" i="24"/>
  <c r="D15" i="24"/>
  <c r="A15" i="24"/>
  <c r="D14" i="24"/>
  <c r="A14" i="24"/>
  <c r="D13" i="24"/>
  <c r="A13" i="24"/>
  <c r="D12" i="24"/>
  <c r="A12" i="24"/>
  <c r="D11" i="24"/>
  <c r="A11" i="24"/>
  <c r="D10" i="24"/>
  <c r="C10" i="24"/>
  <c r="A10" i="24"/>
  <c r="C11" i="23"/>
  <c r="C11" i="26" s="1"/>
  <c r="G10" i="23"/>
  <c r="H10" i="23" s="1"/>
  <c r="K10" i="23" s="1"/>
  <c r="H41" i="23" l="1"/>
  <c r="K41" i="23" s="1"/>
  <c r="M10" i="23"/>
  <c r="E10" i="25"/>
  <c r="N10" i="25" s="1"/>
  <c r="C12" i="23"/>
  <c r="C11" i="24"/>
  <c r="C11" i="25"/>
  <c r="N32" i="23" l="1"/>
  <c r="N24" i="23"/>
  <c r="N35" i="23"/>
  <c r="N21" i="23"/>
  <c r="N33" i="23"/>
  <c r="N38" i="23"/>
  <c r="N30" i="23"/>
  <c r="N22" i="23"/>
  <c r="N13" i="23"/>
  <c r="N23" i="23"/>
  <c r="N31" i="23"/>
  <c r="N17" i="23"/>
  <c r="N27" i="23"/>
  <c r="N36" i="23"/>
  <c r="N28" i="23"/>
  <c r="N20" i="23"/>
  <c r="N29" i="23"/>
  <c r="N34" i="23"/>
  <c r="N26" i="23"/>
  <c r="N18" i="23"/>
  <c r="N37" i="23"/>
  <c r="N25" i="23"/>
  <c r="N39" i="23"/>
  <c r="N19" i="23"/>
  <c r="F18" i="20"/>
  <c r="H42" i="24"/>
  <c r="E10" i="24"/>
  <c r="C12" i="26"/>
  <c r="C12" i="25"/>
  <c r="C13" i="23"/>
  <c r="C12" i="24"/>
  <c r="N12" i="23" l="1"/>
  <c r="I14" i="23" s="1"/>
  <c r="N11" i="23"/>
  <c r="N15" i="23"/>
  <c r="I16" i="23" s="1"/>
  <c r="K16" i="23" s="1"/>
  <c r="G10" i="24"/>
  <c r="H10" i="24" s="1"/>
  <c r="C13" i="26"/>
  <c r="C14" i="23"/>
  <c r="C13" i="25"/>
  <c r="C13" i="24"/>
  <c r="M16" i="23" l="1"/>
  <c r="E16" i="25" s="1"/>
  <c r="N16" i="25" s="1"/>
  <c r="E16" i="24" s="1"/>
  <c r="G16" i="24" s="1"/>
  <c r="H16" i="24" s="1"/>
  <c r="I16" i="24" s="1"/>
  <c r="K14" i="23"/>
  <c r="I10" i="24"/>
  <c r="C14" i="26"/>
  <c r="C14" i="25"/>
  <c r="C15" i="23"/>
  <c r="C14" i="24"/>
  <c r="M14" i="23" l="1"/>
  <c r="N10" i="23"/>
  <c r="C15" i="26"/>
  <c r="C15" i="25"/>
  <c r="C15" i="24"/>
  <c r="C16" i="23"/>
  <c r="E14" i="25" l="1"/>
  <c r="C16" i="26"/>
  <c r="C16" i="25"/>
  <c r="C17" i="23"/>
  <c r="C16" i="24"/>
  <c r="N14" i="25" l="1"/>
  <c r="C17" i="26"/>
  <c r="C17" i="25"/>
  <c r="C18" i="23"/>
  <c r="C17" i="24"/>
  <c r="E14" i="24" l="1"/>
  <c r="G14" i="24" s="1"/>
  <c r="H14" i="24" s="1"/>
  <c r="N16" i="23"/>
  <c r="C18" i="26"/>
  <c r="C18" i="25"/>
  <c r="C19" i="23"/>
  <c r="C18" i="24"/>
  <c r="I14" i="24" l="1"/>
  <c r="N14" i="23" s="1"/>
  <c r="H41" i="24"/>
  <c r="I42" i="24" s="1"/>
  <c r="C19" i="26"/>
  <c r="C19" i="25"/>
  <c r="C19" i="24"/>
  <c r="C20" i="23"/>
  <c r="C20" i="26" l="1"/>
  <c r="C20" i="25"/>
  <c r="C21" i="23"/>
  <c r="C20" i="24"/>
  <c r="C21" i="26" l="1"/>
  <c r="C21" i="25"/>
  <c r="C22" i="23"/>
  <c r="C21" i="24"/>
  <c r="C22" i="26" l="1"/>
  <c r="C22" i="25"/>
  <c r="C23" i="23"/>
  <c r="C22" i="24"/>
  <c r="C23" i="26" l="1"/>
  <c r="C23" i="25"/>
  <c r="C23" i="24"/>
  <c r="C24" i="23"/>
  <c r="C24" i="26" l="1"/>
  <c r="C24" i="25"/>
  <c r="C24" i="24"/>
  <c r="C25" i="23"/>
  <c r="C25" i="26" l="1"/>
  <c r="C25" i="25"/>
  <c r="C26" i="23"/>
  <c r="C25" i="24"/>
  <c r="C26" i="26" l="1"/>
  <c r="C26" i="25"/>
  <c r="C27" i="23"/>
  <c r="C26" i="24"/>
  <c r="C27" i="26" l="1"/>
  <c r="C27" i="25"/>
  <c r="C27" i="24"/>
  <c r="C28" i="23"/>
  <c r="C28" i="26" l="1"/>
  <c r="C28" i="25"/>
  <c r="C28" i="24"/>
  <c r="C29" i="23"/>
  <c r="C29" i="25" l="1"/>
  <c r="C29" i="26"/>
  <c r="C30" i="23"/>
  <c r="C29" i="24"/>
  <c r="C30" i="25" l="1"/>
  <c r="C30" i="26"/>
  <c r="C31" i="23"/>
  <c r="C30" i="24"/>
  <c r="C31" i="25" l="1"/>
  <c r="C31" i="26"/>
  <c r="C31" i="24"/>
  <c r="C32" i="23"/>
  <c r="C32" i="25" l="1"/>
  <c r="C32" i="26"/>
  <c r="C32" i="24"/>
  <c r="C33" i="23"/>
  <c r="C33" i="25" l="1"/>
  <c r="C33" i="26"/>
  <c r="C34" i="23"/>
  <c r="C33" i="24"/>
  <c r="C34" i="25" l="1"/>
  <c r="C34" i="26"/>
  <c r="C35" i="23"/>
  <c r="C34" i="24"/>
  <c r="C35" i="25" l="1"/>
  <c r="C35" i="26"/>
  <c r="C35" i="24"/>
  <c r="C36" i="23"/>
  <c r="C36" i="25" l="1"/>
  <c r="C36" i="26"/>
  <c r="C36" i="24"/>
  <c r="C37" i="23"/>
  <c r="C37" i="25" l="1"/>
  <c r="C37" i="26"/>
  <c r="C38" i="23"/>
  <c r="C37" i="24"/>
  <c r="C38" i="25" l="1"/>
  <c r="C38" i="26"/>
  <c r="C39" i="23"/>
  <c r="C38" i="24"/>
  <c r="C39" i="25" l="1"/>
  <c r="C39" i="26"/>
  <c r="C39" i="24"/>
  <c r="B3" i="21" l="1"/>
  <c r="N49" i="23"/>
  <c r="N42" i="25" s="1"/>
  <c r="J45" i="24" s="1"/>
  <c r="N47" i="26" s="1"/>
  <c r="F44" i="20"/>
  <c r="H12" i="20"/>
  <c r="N3" i="26"/>
  <c r="N3" i="25" l="1"/>
  <c r="J3" i="24"/>
  <c r="N3" i="23"/>
  <c r="I3" i="21"/>
</calcChain>
</file>

<file path=xl/sharedStrings.xml><?xml version="1.0" encoding="utf-8"?>
<sst xmlns="http://schemas.openxmlformats.org/spreadsheetml/2006/main" count="214" uniqueCount="154">
  <si>
    <t>Date:</t>
  </si>
  <si>
    <t>Project:</t>
  </si>
  <si>
    <t>acres</t>
  </si>
  <si>
    <t>feet</t>
  </si>
  <si>
    <t>cubic feet</t>
  </si>
  <si>
    <t>Project Name</t>
  </si>
  <si>
    <t>Applicant:</t>
  </si>
  <si>
    <t>Applicant name</t>
  </si>
  <si>
    <t>Submitted by:</t>
  </si>
  <si>
    <t>Designer name</t>
  </si>
  <si>
    <t>Location:</t>
  </si>
  <si>
    <t>Enter City or County</t>
  </si>
  <si>
    <t>Iowa Bioretention Cell Review Checklist</t>
  </si>
  <si>
    <t>Page 1</t>
  </si>
  <si>
    <t>(Project Review)</t>
  </si>
  <si>
    <t>Project Review Questions</t>
  </si>
  <si>
    <t>Yes</t>
  </si>
  <si>
    <t>No</t>
  </si>
  <si>
    <t>-</t>
  </si>
  <si>
    <t>Page 3</t>
  </si>
  <si>
    <t>(Project Review, page 2)</t>
  </si>
  <si>
    <t>CL_2 - Project Review (continued)</t>
  </si>
  <si>
    <t>Page 4</t>
  </si>
  <si>
    <t>SF</t>
  </si>
  <si>
    <t>Sand</t>
  </si>
  <si>
    <t>Topsoil</t>
  </si>
  <si>
    <t>Compost</t>
  </si>
  <si>
    <t>Total</t>
  </si>
  <si>
    <t>Shredded hardwood mulch</t>
  </si>
  <si>
    <t>(quantity)</t>
  </si>
  <si>
    <t>(units)</t>
  </si>
  <si>
    <t>N/A</t>
  </si>
  <si>
    <t>Page 2</t>
  </si>
  <si>
    <t>Page 6</t>
  </si>
  <si>
    <t>Design Calculation Report - Sheet 1</t>
  </si>
  <si>
    <t xml:space="preserve">Enter Data in Gray, </t>
  </si>
  <si>
    <t>Blue</t>
  </si>
  <si>
    <t>and Yellow Fields</t>
  </si>
  <si>
    <t>Step 1 - WQv Treatment Volume</t>
  </si>
  <si>
    <t>Watershed Area                     (AC)</t>
  </si>
  <si>
    <t>Impervious (%)</t>
  </si>
  <si>
    <t>Rv</t>
  </si>
  <si>
    <t>WQv                       (CF)</t>
  </si>
  <si>
    <t>Total WQv to treat                     (CF)</t>
  </si>
  <si>
    <t>Enter Subarea Name</t>
  </si>
  <si>
    <t>WQ_1 - Design Calculation Sheet 1</t>
  </si>
  <si>
    <t>Design Calculation Report - Sheet 2</t>
  </si>
  <si>
    <t>Enter Data in Gray Fields</t>
  </si>
  <si>
    <t>WQ_2 - Design Calculation Sheet 2</t>
  </si>
  <si>
    <t>Design Calculation Report - Sheet 3</t>
  </si>
  <si>
    <t>WQ_3 - Design Calculation Sheet 3</t>
  </si>
  <si>
    <t>Design Calculation Report - Sheet 4</t>
  </si>
  <si>
    <t>Design Flow Rate                     (cfs)</t>
  </si>
  <si>
    <t>Subdrain Length Required (feet)</t>
  </si>
  <si>
    <t>WQ_4 - Design Calculation Sheet 4</t>
  </si>
  <si>
    <t>Page 5</t>
  </si>
  <si>
    <t>Design Review Checklist for Bioretention Cells  (Multiple Cells or Practices)</t>
  </si>
  <si>
    <t>Description of Bioretention Area</t>
  </si>
  <si>
    <t>Cell ID #</t>
  </si>
  <si>
    <t>Upstream Cell or BMP                ID#s</t>
  </si>
  <si>
    <t>Desired WQv ponding depth (inches)</t>
  </si>
  <si>
    <t>Mulch layer depth (inches)</t>
  </si>
  <si>
    <t>Modified soil layer depth (inches)</t>
  </si>
  <si>
    <t>Total depth (feet)</t>
  </si>
  <si>
    <t>Drain time (day)</t>
  </si>
  <si>
    <t>Required ponding area            (Af) (in SF)</t>
  </si>
  <si>
    <t>Coefficient of permeability (k) (in ft/day)</t>
  </si>
  <si>
    <t>Step 6.</t>
  </si>
  <si>
    <t>Step 7. Design Cross-Sectional Elements.</t>
  </si>
  <si>
    <t>Step 8. Calculate Footprint Area.</t>
  </si>
  <si>
    <t>Ponding area provided (in SF)</t>
  </si>
  <si>
    <t>Step 9 - Design Surface Geometry of Ponding Area</t>
  </si>
  <si>
    <t>Subdrain size (inches)</t>
  </si>
  <si>
    <t>Subdrain Length Provided (feet)</t>
  </si>
  <si>
    <t>Step 10 - Subdrain System Design</t>
  </si>
  <si>
    <t>Depth IWS (feet)</t>
  </si>
  <si>
    <t>Porosity IWS</t>
  </si>
  <si>
    <t>Volume IWS (Viws) (in CF)</t>
  </si>
  <si>
    <t>Hydraulic Residence Time (HRT)                       (in hours)</t>
  </si>
  <si>
    <t>Internal Water Storage Calculations</t>
  </si>
  <si>
    <t>Target IWS Volume to be Treated (in CF)</t>
  </si>
  <si>
    <t>Project Totals</t>
  </si>
  <si>
    <t>Step 11. Staged outlet for on-line systems: If any bioretention cells are used to manage larger storm events, provide separate calculations.</t>
  </si>
  <si>
    <t>Step 12. System outlet and overland spillway design considerations: Provide separate calculations, as applicable.</t>
  </si>
  <si>
    <t>Step 2.  Compute the peak runoff rates for other key rainfall events. If any bioretention cells are used to manage larger storm events, provide separate calculations.</t>
  </si>
  <si>
    <t>% of WQv event routed to cell</t>
  </si>
  <si>
    <t>Total WQv routed to cell                    (CF)</t>
  </si>
  <si>
    <t>WQv routed to cell treated  (%)</t>
  </si>
  <si>
    <t>WQv treated by cell                (CF)</t>
  </si>
  <si>
    <t>Balance to be treated by Downstream BMP                    (CF)</t>
  </si>
  <si>
    <t>Ratio of watershed impervious area to biocell area                (%)</t>
  </si>
  <si>
    <t>Required ponding area            (Af)                    (in SF)</t>
  </si>
  <si>
    <t>Total WQv to be treated by all systems</t>
  </si>
  <si>
    <t>Add. WQv from Upstream Biocells (CF)</t>
  </si>
  <si>
    <t>Add. WQv from Other Areas or BMPs                 (CF)</t>
  </si>
  <si>
    <t>1. Has drainage area information been entered on Tab WQ_1 (Design Calc 1)?</t>
  </si>
  <si>
    <t>2. Has the impervious % of the watershed area to the bioretention cell been entered on Tab WQ_1 (Design Calc 1)?</t>
  </si>
  <si>
    <t>3. Total WQv to be treated by the bioretention cells?</t>
  </si>
  <si>
    <t>4a. Has the proposed surface area of each bioretention cell been entered on Tab WQ_3 (Design Calc 3)?</t>
  </si>
  <si>
    <t>5. What is the proposed WQv ponding depth above the level surface of the bioretention cell? (Enter the ponding depth on Tab WQ_2 (Design Calc 2).)</t>
  </si>
  <si>
    <t>[see Tab WQ_4 (Design Calc 4)]</t>
  </si>
  <si>
    <t>Drainage Area 1</t>
  </si>
  <si>
    <t>Drainage Area 2</t>
  </si>
  <si>
    <t>Drainage Area 3</t>
  </si>
  <si>
    <t>Drainage Area 4</t>
  </si>
  <si>
    <t>Drainage Area 5</t>
  </si>
  <si>
    <t>3,4</t>
  </si>
  <si>
    <t>Drainage Area 6</t>
  </si>
  <si>
    <t>Drainage Area 7</t>
  </si>
  <si>
    <t xml:space="preserve">Project Bioretention Cell Totals </t>
  </si>
  <si>
    <t>Design Review Checklist for Bioretention Cells (Multiple Cell Version)</t>
  </si>
  <si>
    <t>Design Review Checklist for Bioretention Cell Systems (Multiple Cells or Practices)</t>
  </si>
  <si>
    <t>CL_1 - Project Review</t>
  </si>
  <si>
    <t>ISWMM guidelines</t>
  </si>
  <si>
    <t>6 - 9</t>
  </si>
  <si>
    <t>2 - 3</t>
  </si>
  <si>
    <t>18 - 30</t>
  </si>
  <si>
    <t>4c. Refer to Tab WQ_3 (Design Calc 3) for the percentage of the upstream impervious area compared to the proposed surface area of each bioretention cell.</t>
  </si>
  <si>
    <t>6. Discuss soils investigations findings (e.g. texture, degree of compaction, percolation potential, depth to water table, contamination, etc.). Attach related report, as applicable.</t>
  </si>
  <si>
    <t xml:space="preserve">7. Describe pretreatment techniques provided (what practice(s) were used, how were things sized, etc.)  </t>
  </si>
  <si>
    <t>8. Describe the bioretention soil media (refer to Iowa Stormwater Management Manual for soil mixes).</t>
  </si>
  <si>
    <t>9. Quantities (please attach a copy of materials calculations).</t>
  </si>
  <si>
    <t>10. Is the surface of each ponding area proposed to be level from end to end and side to side?</t>
  </si>
  <si>
    <t>11. What is the depth of the aggregate materials? (Enter the depth(s) on Tab WQ_2 (Design Calc 2).)</t>
  </si>
  <si>
    <t>12. What is the quantity and type of stone aggregate "base" materials (provide quantity calculations)?</t>
  </si>
  <si>
    <t>13. What is the quantity and type of stone aggregate "choker" materials (provide quantity calculations)?</t>
  </si>
  <si>
    <t>14. What are the sizes of the perforated subdrains? (Enter the sizes on Tab WQ_4 (Design Calc 4).)</t>
  </si>
  <si>
    <t>15. Does the subdrain exceed the length calculated in Step 10 of the ISWMM procedure for bioretention cells?</t>
  </si>
  <si>
    <t>16. What is the minimum separation distance from the nearest building foundation?</t>
  </si>
  <si>
    <t>ISWMM guideline</t>
  </si>
  <si>
    <t>25 feet</t>
  </si>
  <si>
    <t>17. Describe the outlet for the subdrains (connection to inlet, connection to manhole, surface outfall, etc.).</t>
  </si>
  <si>
    <t>18. Describe the overflow conditions from the bioretention cells for larger storm events (surface inlet, multi-stage inlet structure, overflow spillway, etc. - provide descriptions).</t>
  </si>
  <si>
    <t>19. Describe the types of plants to be installed within the bioretention cells (general types, spacing, etc.).</t>
  </si>
  <si>
    <t>20. Describe the size of plants to be installed within the bioretention cells (sizes of pots, plugs, etc.).</t>
  </si>
  <si>
    <t>21. Describe the quantity of plants to be installed (attach a plant list and planting plan).</t>
  </si>
  <si>
    <t>22. If seeding it to be done within the bioretention cells, describe the type and quantity of seed along with the proposed application rate (attach a seed mix list).</t>
  </si>
  <si>
    <t>24. Attach a map of the area expected to drain to the bioretention cells.  The map should note all impervious surfaces and show the path of flow to each bioretention cell.</t>
  </si>
  <si>
    <t>25. Attach a plan view, profile view and applicable cross-sections for proposed construction of the bioretention cells.</t>
  </si>
  <si>
    <t>26. Has supporting information been provided as applicable (calculations, drainage maps, plans, etc.)?</t>
  </si>
  <si>
    <t xml:space="preserve">23. Describe the erosion and sediment control measures to be employed around the cell and in the contributing drainage area. </t>
  </si>
  <si>
    <t>Choker aggregate layer depth (inche)</t>
  </si>
  <si>
    <t>Base aggregate layer depth (inches)</t>
  </si>
  <si>
    <t>Soil Depth Above Top of IWS Zone       (inches)</t>
  </si>
  <si>
    <t>15 - 21</t>
  </si>
  <si>
    <t>6 - 8</t>
  </si>
  <si>
    <t>ISWMM guideline (Column J)</t>
  </si>
  <si>
    <t>ISWMM guideline (Column N)</t>
  </si>
  <si>
    <t>Iowa Department of Agriculture and Land Stewardship (IDALS) - Issue date: January 12, 2023</t>
  </si>
  <si>
    <t>IDALS: Issue Date: 01/12/2023</t>
  </si>
  <si>
    <r>
      <t xml:space="preserve">4b. Collectively do the bioretention cells (in combination with any other water quality BMPs) manage the WQv volume to be treated? </t>
    </r>
    <r>
      <rPr>
        <sz val="8"/>
        <color theme="1"/>
        <rFont val="Calibri"/>
        <family val="2"/>
        <scheme val="minor"/>
      </rPr>
      <t>(see comparison at bottom of Tab WQ_3 (Design Calc 3))</t>
    </r>
  </si>
  <si>
    <r>
      <t xml:space="preserve">Step 3. Identify if the bioretention system is intended to be an on-line or off-line system. </t>
    </r>
    <r>
      <rPr>
        <b/>
        <sz val="9"/>
        <color rgb="FFFF0000"/>
        <rFont val="Calibri"/>
        <family val="2"/>
        <scheme val="minor"/>
      </rPr>
      <t>(See notes for Column L)</t>
    </r>
  </si>
  <si>
    <r>
      <t xml:space="preserve">Step 4. Select, locate and size pretreatment practices. Provide separate calculations, as applicable.  </t>
    </r>
    <r>
      <rPr>
        <b/>
        <sz val="9"/>
        <color rgb="FFFF0000"/>
        <rFont val="Calibri"/>
        <family val="2"/>
        <scheme val="minor"/>
      </rPr>
      <t>See page 22 of ISWMM Bioretention Section.</t>
    </r>
  </si>
  <si>
    <r>
      <t xml:space="preserve">Step 5. Review entrance designs. Provide separate calculations, as applicable. </t>
    </r>
    <r>
      <rPr>
        <b/>
        <sz val="9"/>
        <color rgb="FFFF0000"/>
        <rFont val="Calibri"/>
        <family val="2"/>
        <scheme val="minor"/>
      </rPr>
      <t>See page 22 of ISWMM Bioretention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</si>
</sst>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
    <numFmt numFmtId="167" formatCode="#,##0.0"/>
    <numFmt numFmtId="168" formatCode="#,##0.000"/>
  </numFmts>
  <fonts count="19" x14ac:knownFonts="1">
    <font>
      <sz val="11"/>
      <color theme="1"/>
      <name val="Calibri"/>
      <family val="2"/>
      <scheme val="minor"/>
    </font>
    <font>
      <sz val="11"/>
      <color theme="1"/>
      <name val="Calibri"/>
      <family val="2"/>
      <scheme val="minor"/>
    </font>
    <font>
      <b/>
      <u/>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11"/>
      <name val="Calibri"/>
      <family val="2"/>
      <scheme val="minor"/>
    </font>
    <font>
      <sz val="8"/>
      <color theme="1"/>
      <name val="Calibri"/>
      <family val="2"/>
      <scheme val="minor"/>
    </font>
    <font>
      <b/>
      <sz val="10"/>
      <color rgb="FFFF0000"/>
      <name val="Calibri"/>
      <family val="2"/>
      <scheme val="minor"/>
    </font>
    <font>
      <b/>
      <u/>
      <sz val="9"/>
      <color theme="1"/>
      <name val="Calibri"/>
      <family val="2"/>
      <scheme val="minor"/>
    </font>
    <font>
      <b/>
      <sz val="9"/>
      <color rgb="FFFF0000"/>
      <name val="Calibri"/>
      <family val="2"/>
      <scheme val="minor"/>
    </font>
    <font>
      <b/>
      <u/>
      <sz val="9"/>
      <color rgb="FFC00000"/>
      <name val="Calibri"/>
      <family val="2"/>
      <scheme val="minor"/>
    </font>
    <font>
      <sz val="9"/>
      <color rgb="FFFF0000"/>
      <name val="Calibri"/>
      <family val="2"/>
      <scheme val="minor"/>
    </font>
    <font>
      <b/>
      <sz val="9"/>
      <name val="Calibri"/>
      <family val="2"/>
      <scheme val="minor"/>
    </font>
    <font>
      <sz val="9"/>
      <color rgb="FF7030A0"/>
      <name val="Calibri"/>
      <family val="2"/>
      <scheme val="minor"/>
    </font>
    <font>
      <i/>
      <sz val="9"/>
      <color theme="1"/>
      <name val="Calibri"/>
      <family val="2"/>
      <scheme val="minor"/>
    </font>
    <font>
      <i/>
      <sz val="9"/>
      <name val="Calibri"/>
      <family val="2"/>
      <scheme val="minor"/>
    </font>
    <font>
      <b/>
      <u/>
      <sz val="9"/>
      <color rgb="FFFF0000"/>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2CC"/>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7" tint="0.59999389629810485"/>
        <bgColor indexed="64"/>
      </patternFill>
    </fill>
  </fills>
  <borders count="16">
    <border>
      <left/>
      <right/>
      <top/>
      <bottom/>
      <diagonal/>
    </border>
    <border>
      <left/>
      <right/>
      <top style="medium">
        <color indexed="64"/>
      </top>
      <bottom/>
      <diagonal/>
    </border>
    <border>
      <left/>
      <right/>
      <top/>
      <bottom style="medium">
        <color rgb="FFC00000"/>
      </bottom>
      <diagonal/>
    </border>
    <border>
      <left/>
      <right/>
      <top style="medium">
        <color rgb="FFC00000"/>
      </top>
      <bottom style="medium">
        <color rgb="FFC00000"/>
      </bottom>
      <diagonal/>
    </border>
    <border>
      <left style="medium">
        <color auto="1"/>
      </left>
      <right/>
      <top/>
      <bottom/>
      <diagonal/>
    </border>
    <border>
      <left/>
      <right style="medium">
        <color auto="1"/>
      </right>
      <top/>
      <bottom/>
      <diagonal/>
    </border>
    <border>
      <left/>
      <right/>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bottom/>
      <diagonal/>
    </border>
    <border>
      <left/>
      <right/>
      <top style="thin">
        <color indexed="64"/>
      </top>
      <bottom style="medium">
        <color rgb="FFC00000"/>
      </bottom>
      <diagonal/>
    </border>
    <border>
      <left style="medium">
        <color auto="1"/>
      </left>
      <right/>
      <top style="thin">
        <color indexed="64"/>
      </top>
      <bottom style="medium">
        <color rgb="FFC00000"/>
      </bottom>
      <diagonal/>
    </border>
    <border>
      <left style="medium">
        <color auto="1"/>
      </left>
      <right/>
      <top style="medium">
        <color rgb="FFC00000"/>
      </top>
      <bottom style="medium">
        <color rgb="FFC00000"/>
      </bottom>
      <diagonal/>
    </border>
    <border>
      <left/>
      <right style="medium">
        <color indexed="64"/>
      </right>
      <top style="thin">
        <color indexed="64"/>
      </top>
      <bottom style="medium">
        <color rgb="FFC00000"/>
      </bottom>
      <diagonal/>
    </border>
    <border>
      <left/>
      <right style="medium">
        <color indexed="64"/>
      </right>
      <top style="medium">
        <color rgb="FFC00000"/>
      </top>
      <bottom style="medium">
        <color rgb="FFC00000"/>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86">
    <xf numFmtId="0" fontId="0" fillId="0" borderId="0" xfId="0"/>
    <xf numFmtId="0" fontId="2" fillId="0" borderId="0" xfId="0" applyFont="1"/>
    <xf numFmtId="0" fontId="4" fillId="0" borderId="0" xfId="0" applyFont="1" applyAlignment="1">
      <alignment horizontal="right"/>
    </xf>
    <xf numFmtId="0" fontId="5" fillId="0" borderId="0" xfId="0" applyFont="1" applyAlignment="1">
      <alignment horizontal="right"/>
    </xf>
    <xf numFmtId="0" fontId="4" fillId="0" borderId="0" xfId="0" applyFont="1"/>
    <xf numFmtId="0" fontId="4" fillId="0" borderId="0" xfId="0" applyFont="1" applyAlignment="1">
      <alignment horizontal="left"/>
    </xf>
    <xf numFmtId="0" fontId="5" fillId="0" borderId="0" xfId="0" applyFont="1"/>
    <xf numFmtId="14" fontId="4" fillId="0" borderId="0" xfId="0" applyNumberFormat="1" applyFont="1"/>
    <xf numFmtId="0" fontId="4" fillId="0" borderId="0" xfId="0" applyFont="1" applyAlignment="1">
      <alignment horizontal="center"/>
    </xf>
    <xf numFmtId="0" fontId="4" fillId="0" borderId="0" xfId="0" applyFont="1" applyAlignment="1">
      <alignment vertical="center"/>
    </xf>
    <xf numFmtId="16" fontId="4" fillId="0" borderId="0" xfId="0" applyNumberFormat="1" applyFont="1" applyAlignment="1">
      <alignment horizontal="center"/>
    </xf>
    <xf numFmtId="0" fontId="4" fillId="0" borderId="0" xfId="0" applyFont="1" applyAlignment="1">
      <alignment vertical="top"/>
    </xf>
    <xf numFmtId="0" fontId="4" fillId="0" borderId="0" xfId="0" applyFont="1" applyAlignment="1">
      <alignment vertical="top" wrapText="1"/>
    </xf>
    <xf numFmtId="0" fontId="4" fillId="2" borderId="0" xfId="0" applyFont="1" applyFill="1"/>
    <xf numFmtId="0" fontId="2" fillId="0" borderId="0" xfId="0" applyFont="1" applyAlignment="1" applyProtection="1"/>
    <xf numFmtId="0" fontId="4" fillId="0" borderId="0" xfId="0" applyFont="1" applyProtection="1"/>
    <xf numFmtId="0" fontId="4" fillId="0" borderId="0" xfId="0" applyFont="1" applyAlignment="1" applyProtection="1">
      <alignment horizontal="right"/>
    </xf>
    <xf numFmtId="0" fontId="5" fillId="0" borderId="0" xfId="0" applyFont="1" applyAlignment="1" applyProtection="1">
      <alignment horizontal="right"/>
    </xf>
    <xf numFmtId="0" fontId="4" fillId="0" borderId="0" xfId="0" applyFont="1" applyAlignment="1" applyProtection="1">
      <alignment horizontal="center"/>
    </xf>
    <xf numFmtId="0" fontId="4" fillId="0" borderId="0" xfId="0" applyFont="1" applyAlignment="1" applyProtection="1">
      <alignment horizontal="left"/>
    </xf>
    <xf numFmtId="0" fontId="5" fillId="0" borderId="0" xfId="0" applyFont="1" applyProtection="1"/>
    <xf numFmtId="0" fontId="5" fillId="4" borderId="0" xfId="0" applyFont="1" applyFill="1" applyProtection="1"/>
    <xf numFmtId="0" fontId="5" fillId="4" borderId="0" xfId="0" applyFont="1" applyFill="1" applyAlignment="1" applyProtection="1">
      <alignment horizontal="center"/>
    </xf>
    <xf numFmtId="0" fontId="4" fillId="4" borderId="0" xfId="0" applyFont="1" applyFill="1" applyProtection="1"/>
    <xf numFmtId="166" fontId="4" fillId="0" borderId="0" xfId="1" applyNumberFormat="1" applyFont="1" applyFill="1" applyAlignment="1" applyProtection="1">
      <alignment horizontal="center"/>
    </xf>
    <xf numFmtId="2" fontId="6" fillId="0" borderId="0" xfId="1" applyNumberFormat="1" applyFont="1" applyFill="1" applyAlignment="1" applyProtection="1">
      <alignment horizontal="center"/>
    </xf>
    <xf numFmtId="0" fontId="0" fillId="0" borderId="0" xfId="0" applyFont="1" applyProtection="1"/>
    <xf numFmtId="166" fontId="0" fillId="0" borderId="0" xfId="1" applyNumberFormat="1" applyFont="1" applyFill="1" applyAlignment="1" applyProtection="1">
      <alignment horizontal="center"/>
    </xf>
    <xf numFmtId="2" fontId="7" fillId="0" borderId="0" xfId="1" applyNumberFormat="1" applyFont="1" applyFill="1" applyAlignment="1" applyProtection="1">
      <alignment horizontal="center"/>
    </xf>
    <xf numFmtId="0" fontId="0" fillId="3" borderId="2" xfId="0" applyFont="1" applyFill="1" applyBorder="1" applyAlignment="1" applyProtection="1">
      <alignment horizontal="center"/>
      <protection locked="0"/>
    </xf>
    <xf numFmtId="2" fontId="0" fillId="0" borderId="0" xfId="1" applyNumberFormat="1" applyFont="1" applyFill="1" applyAlignment="1" applyProtection="1">
      <alignment horizontal="right"/>
    </xf>
    <xf numFmtId="166" fontId="0" fillId="0" borderId="0" xfId="1" applyNumberFormat="1" applyFont="1" applyFill="1" applyAlignment="1" applyProtection="1">
      <alignment horizontal="left"/>
    </xf>
    <xf numFmtId="3" fontId="0" fillId="0" borderId="0" xfId="1" applyNumberFormat="1" applyFont="1" applyFill="1" applyAlignment="1" applyProtection="1">
      <alignment horizontal="right"/>
    </xf>
    <xf numFmtId="2" fontId="7" fillId="0" borderId="0" xfId="1" applyNumberFormat="1" applyFont="1" applyFill="1" applyAlignment="1" applyProtection="1">
      <alignment horizontal="left"/>
    </xf>
    <xf numFmtId="166" fontId="0" fillId="0" borderId="0" xfId="1" applyNumberFormat="1" applyFont="1" applyFill="1" applyAlignment="1" applyProtection="1">
      <alignment horizontal="right"/>
    </xf>
    <xf numFmtId="0" fontId="9" fillId="0" borderId="0" xfId="0" applyFont="1" applyAlignment="1" applyProtection="1">
      <alignment horizontal="left"/>
    </xf>
    <xf numFmtId="0" fontId="0" fillId="0" borderId="0" xfId="0" applyFont="1" applyAlignment="1" applyProtection="1">
      <alignment horizontal="right"/>
    </xf>
    <xf numFmtId="9" fontId="0" fillId="3" borderId="2" xfId="1" applyFont="1" applyFill="1" applyBorder="1" applyAlignment="1" applyProtection="1">
      <alignment horizontal="center"/>
      <protection locked="0"/>
    </xf>
    <xf numFmtId="0" fontId="0" fillId="0" borderId="0" xfId="0" applyFont="1" applyFill="1" applyAlignment="1" applyProtection="1">
      <alignment wrapText="1"/>
    </xf>
    <xf numFmtId="0" fontId="0" fillId="0" borderId="0" xfId="0" applyFont="1" applyFill="1" applyAlignment="1" applyProtection="1">
      <alignment horizontal="right" wrapText="1"/>
    </xf>
    <xf numFmtId="9" fontId="0" fillId="0" borderId="0" xfId="1" applyFont="1" applyFill="1" applyAlignment="1" applyProtection="1">
      <alignment horizontal="center" wrapText="1"/>
    </xf>
    <xf numFmtId="9" fontId="0" fillId="3" borderId="2" xfId="1" applyFont="1" applyFill="1" applyBorder="1" applyAlignment="1" applyProtection="1">
      <alignment horizontal="right"/>
      <protection locked="0"/>
    </xf>
    <xf numFmtId="9" fontId="0" fillId="3" borderId="2" xfId="1" applyFont="1" applyFill="1" applyBorder="1" applyAlignment="1" applyProtection="1">
      <alignment horizontal="left"/>
      <protection locked="0"/>
    </xf>
    <xf numFmtId="0" fontId="0" fillId="0" borderId="1" xfId="0" applyFont="1" applyBorder="1" applyProtection="1"/>
    <xf numFmtId="14" fontId="4" fillId="0" borderId="0" xfId="0" applyNumberFormat="1" applyFont="1" applyAlignment="1" applyProtection="1">
      <alignment horizontal="left"/>
    </xf>
    <xf numFmtId="0" fontId="10" fillId="0" borderId="0" xfId="0" applyFont="1" applyProtection="1"/>
    <xf numFmtId="0" fontId="0" fillId="0" borderId="0" xfId="0" applyFont="1" applyFill="1" applyProtection="1"/>
    <xf numFmtId="0" fontId="4" fillId="0" borderId="0" xfId="0" applyFont="1" applyFill="1" applyProtection="1"/>
    <xf numFmtId="0" fontId="0" fillId="0" borderId="0" xfId="0" applyFont="1" applyFill="1" applyAlignment="1" applyProtection="1">
      <alignment horizontal="left"/>
    </xf>
    <xf numFmtId="166" fontId="0" fillId="4" borderId="0" xfId="1" applyNumberFormat="1" applyFont="1" applyFill="1" applyAlignment="1" applyProtection="1">
      <alignment horizontal="center"/>
    </xf>
    <xf numFmtId="0" fontId="0" fillId="3" borderId="2" xfId="0" applyFont="1" applyFill="1" applyBorder="1" applyProtection="1">
      <protection locked="0"/>
    </xf>
    <xf numFmtId="0" fontId="11" fillId="0" borderId="0" xfId="0" applyFont="1" applyProtection="1"/>
    <xf numFmtId="0" fontId="0" fillId="0" borderId="0" xfId="0" applyFont="1" applyAlignment="1" applyProtection="1">
      <alignment horizontal="right" wrapText="1"/>
    </xf>
    <xf numFmtId="0" fontId="0" fillId="0" borderId="0" xfId="0" applyFont="1" applyAlignment="1" applyProtection="1">
      <alignment horizontal="left" wrapText="1"/>
    </xf>
    <xf numFmtId="0" fontId="12" fillId="3" borderId="0" xfId="0" applyFont="1" applyFill="1" applyAlignment="1" applyProtection="1">
      <alignment horizontal="center"/>
    </xf>
    <xf numFmtId="0" fontId="12" fillId="8" borderId="0" xfId="0" applyFont="1" applyFill="1" applyProtection="1"/>
    <xf numFmtId="0" fontId="5" fillId="12" borderId="5" xfId="0" applyFont="1" applyFill="1" applyBorder="1" applyAlignment="1" applyProtection="1">
      <alignment horizontal="center"/>
    </xf>
    <xf numFmtId="0" fontId="5" fillId="0" borderId="6" xfId="0" applyFont="1" applyBorder="1" applyProtection="1"/>
    <xf numFmtId="0" fontId="5" fillId="0" borderId="6" xfId="0" applyFont="1" applyBorder="1" applyAlignment="1" applyProtection="1">
      <alignment horizontal="center" wrapText="1"/>
    </xf>
    <xf numFmtId="0" fontId="5" fillId="0" borderId="7" xfId="0" applyFont="1" applyBorder="1" applyAlignment="1" applyProtection="1">
      <alignment horizontal="center" wrapText="1"/>
    </xf>
    <xf numFmtId="0" fontId="5" fillId="0" borderId="6" xfId="0" applyFont="1" applyBorder="1" applyAlignment="1" applyProtection="1">
      <alignment horizontal="center"/>
    </xf>
    <xf numFmtId="0" fontId="5" fillId="3" borderId="6" xfId="0" applyFont="1" applyFill="1" applyBorder="1" applyAlignment="1" applyProtection="1">
      <alignment horizontal="center" wrapText="1"/>
    </xf>
    <xf numFmtId="0" fontId="5" fillId="8" borderId="6" xfId="0" applyFont="1" applyFill="1" applyBorder="1" applyAlignment="1" applyProtection="1">
      <alignment horizontal="center" wrapText="1"/>
    </xf>
    <xf numFmtId="0" fontId="5" fillId="12" borderId="6" xfId="0" applyFont="1" applyFill="1" applyBorder="1" applyAlignment="1" applyProtection="1">
      <alignment horizontal="center" wrapText="1"/>
    </xf>
    <xf numFmtId="0" fontId="13" fillId="7" borderId="10" xfId="0" applyFont="1" applyFill="1" applyBorder="1" applyProtection="1">
      <protection locked="0"/>
    </xf>
    <xf numFmtId="0" fontId="13" fillId="7" borderId="10" xfId="0" applyFont="1" applyFill="1" applyBorder="1" applyAlignment="1" applyProtection="1">
      <alignment horizontal="center"/>
      <protection locked="0"/>
    </xf>
    <xf numFmtId="2" fontId="13" fillId="7" borderId="11" xfId="0" applyNumberFormat="1" applyFont="1" applyFill="1" applyBorder="1" applyAlignment="1" applyProtection="1">
      <alignment horizontal="center"/>
      <protection locked="0"/>
    </xf>
    <xf numFmtId="165" fontId="13" fillId="7" borderId="10" xfId="0" applyNumberFormat="1" applyFont="1" applyFill="1" applyBorder="1" applyAlignment="1" applyProtection="1">
      <alignment horizontal="center"/>
      <protection locked="0"/>
    </xf>
    <xf numFmtId="164" fontId="6" fillId="0" borderId="0" xfId="0" applyNumberFormat="1" applyFont="1" applyAlignment="1" applyProtection="1">
      <alignment horizontal="center"/>
    </xf>
    <xf numFmtId="3" fontId="6" fillId="0" borderId="0" xfId="0" applyNumberFormat="1" applyFont="1" applyAlignment="1" applyProtection="1">
      <alignment horizontal="center"/>
    </xf>
    <xf numFmtId="3" fontId="13" fillId="3" borderId="10" xfId="0" applyNumberFormat="1" applyFont="1" applyFill="1" applyBorder="1" applyAlignment="1" applyProtection="1">
      <alignment horizontal="center"/>
      <protection locked="0"/>
    </xf>
    <xf numFmtId="3" fontId="6" fillId="0" borderId="0" xfId="0" applyNumberFormat="1" applyFont="1" applyBorder="1" applyAlignment="1" applyProtection="1">
      <alignment horizontal="center"/>
    </xf>
    <xf numFmtId="166" fontId="13" fillId="8" borderId="10" xfId="0" applyNumberFormat="1" applyFont="1" applyFill="1" applyBorder="1" applyAlignment="1" applyProtection="1">
      <alignment horizontal="center"/>
      <protection locked="0"/>
    </xf>
    <xf numFmtId="3" fontId="6" fillId="12" borderId="5" xfId="0" applyNumberFormat="1" applyFont="1" applyFill="1" applyBorder="1" applyAlignment="1" applyProtection="1">
      <alignment horizontal="center"/>
      <protection locked="0"/>
    </xf>
    <xf numFmtId="0" fontId="13" fillId="7" borderId="3" xfId="0" applyFont="1" applyFill="1" applyBorder="1" applyProtection="1">
      <protection locked="0"/>
    </xf>
    <xf numFmtId="0" fontId="13" fillId="7" borderId="3" xfId="0" applyFont="1" applyFill="1" applyBorder="1" applyAlignment="1" applyProtection="1">
      <alignment horizontal="center"/>
      <protection locked="0"/>
    </xf>
    <xf numFmtId="2" fontId="13" fillId="7" borderId="12" xfId="0" applyNumberFormat="1" applyFont="1" applyFill="1" applyBorder="1" applyAlignment="1" applyProtection="1">
      <alignment horizontal="center"/>
      <protection locked="0"/>
    </xf>
    <xf numFmtId="165" fontId="13" fillId="7" borderId="3" xfId="0" applyNumberFormat="1" applyFont="1" applyFill="1" applyBorder="1" applyAlignment="1" applyProtection="1">
      <alignment horizontal="center"/>
      <protection locked="0"/>
    </xf>
    <xf numFmtId="3" fontId="13" fillId="3" borderId="3" xfId="0" applyNumberFormat="1" applyFont="1" applyFill="1" applyBorder="1" applyAlignment="1" applyProtection="1">
      <alignment horizontal="center"/>
      <protection locked="0"/>
    </xf>
    <xf numFmtId="166" fontId="13" fillId="8" borderId="3" xfId="0" applyNumberFormat="1" applyFont="1" applyFill="1" applyBorder="1" applyAlignment="1" applyProtection="1">
      <alignment horizontal="center"/>
      <protection locked="0"/>
    </xf>
    <xf numFmtId="0" fontId="13" fillId="0" borderId="0" xfId="0" applyFont="1" applyFill="1" applyProtection="1"/>
    <xf numFmtId="0" fontId="13" fillId="0" borderId="0" xfId="0" applyFont="1" applyFill="1" applyAlignment="1" applyProtection="1">
      <alignment horizontal="center"/>
    </xf>
    <xf numFmtId="2" fontId="13" fillId="0" borderId="0" xfId="0" applyNumberFormat="1" applyFont="1" applyFill="1" applyBorder="1" applyAlignment="1" applyProtection="1">
      <alignment horizontal="center"/>
    </xf>
    <xf numFmtId="165" fontId="13" fillId="0" borderId="0" xfId="0" applyNumberFormat="1" applyFont="1" applyFill="1" applyAlignment="1" applyProtection="1">
      <alignment horizontal="center"/>
    </xf>
    <xf numFmtId="164" fontId="6" fillId="0" borderId="0" xfId="0" applyNumberFormat="1" applyFont="1" applyFill="1" applyAlignment="1" applyProtection="1">
      <alignment horizontal="center"/>
    </xf>
    <xf numFmtId="3" fontId="6" fillId="0" borderId="0" xfId="0" applyNumberFormat="1" applyFont="1" applyFill="1" applyAlignment="1" applyProtection="1">
      <alignment horizontal="center"/>
    </xf>
    <xf numFmtId="3" fontId="13" fillId="0" borderId="0" xfId="0" applyNumberFormat="1" applyFont="1" applyFill="1" applyAlignment="1" applyProtection="1">
      <alignment horizontal="center"/>
    </xf>
    <xf numFmtId="3" fontId="6" fillId="0" borderId="0" xfId="0" applyNumberFormat="1" applyFont="1" applyFill="1" applyBorder="1" applyAlignment="1" applyProtection="1">
      <alignment horizontal="center"/>
    </xf>
    <xf numFmtId="0" fontId="5" fillId="10" borderId="0" xfId="0" applyFont="1" applyFill="1" applyProtection="1"/>
    <xf numFmtId="2" fontId="5" fillId="10" borderId="0" xfId="0" applyNumberFormat="1" applyFont="1" applyFill="1" applyAlignment="1" applyProtection="1">
      <alignment horizontal="center"/>
    </xf>
    <xf numFmtId="3" fontId="14" fillId="10" borderId="0" xfId="0" applyNumberFormat="1" applyFont="1" applyFill="1" applyAlignment="1" applyProtection="1">
      <alignment horizontal="center"/>
    </xf>
    <xf numFmtId="3" fontId="5" fillId="10" borderId="0" xfId="0" applyNumberFormat="1" applyFont="1" applyFill="1" applyAlignment="1" applyProtection="1">
      <alignment horizontal="center"/>
    </xf>
    <xf numFmtId="0" fontId="14" fillId="9" borderId="0" xfId="0" applyFont="1" applyFill="1" applyAlignment="1" applyProtection="1">
      <alignment horizontal="left" wrapText="1"/>
    </xf>
    <xf numFmtId="0" fontId="14" fillId="5" borderId="0" xfId="0" applyFont="1" applyFill="1" applyAlignment="1" applyProtection="1">
      <alignment horizontal="left"/>
    </xf>
    <xf numFmtId="0" fontId="14" fillId="9" borderId="0" xfId="0" applyFont="1" applyFill="1" applyAlignment="1" applyProtection="1">
      <alignment horizontal="left"/>
    </xf>
    <xf numFmtId="0" fontId="5" fillId="0" borderId="0" xfId="0" applyFont="1" applyAlignment="1" applyProtection="1">
      <alignment horizontal="center"/>
    </xf>
    <xf numFmtId="0" fontId="5" fillId="5" borderId="0" xfId="0" applyFont="1" applyFill="1" applyAlignment="1" applyProtection="1">
      <alignment horizontal="center"/>
    </xf>
    <xf numFmtId="0" fontId="5" fillId="0" borderId="8" xfId="0" applyFont="1" applyBorder="1" applyAlignment="1" applyProtection="1">
      <alignment horizontal="center" wrapText="1"/>
    </xf>
    <xf numFmtId="0" fontId="5" fillId="0" borderId="6" xfId="0" applyFont="1" applyFill="1" applyBorder="1" applyAlignment="1" applyProtection="1">
      <alignment horizontal="center" wrapText="1"/>
    </xf>
    <xf numFmtId="0" fontId="4" fillId="0" borderId="5" xfId="0" applyFont="1" applyBorder="1" applyAlignment="1" applyProtection="1">
      <alignment horizontal="center"/>
    </xf>
    <xf numFmtId="3" fontId="4" fillId="0" borderId="4" xfId="0" applyNumberFormat="1" applyFont="1" applyBorder="1" applyAlignment="1" applyProtection="1">
      <alignment horizontal="center"/>
    </xf>
    <xf numFmtId="0" fontId="13" fillId="7" borderId="10" xfId="0" applyNumberFormat="1" applyFont="1" applyFill="1" applyBorder="1" applyAlignment="1" applyProtection="1">
      <alignment horizontal="center"/>
      <protection locked="0"/>
    </xf>
    <xf numFmtId="4" fontId="6" fillId="0" borderId="0" xfId="0" applyNumberFormat="1" applyFont="1" applyAlignment="1" applyProtection="1">
      <alignment horizontal="center"/>
    </xf>
    <xf numFmtId="167" fontId="6" fillId="0" borderId="15" xfId="0" applyNumberFormat="1" applyFont="1" applyFill="1" applyBorder="1" applyAlignment="1" applyProtection="1">
      <alignment horizontal="center"/>
    </xf>
    <xf numFmtId="3" fontId="4" fillId="0" borderId="0" xfId="0" applyNumberFormat="1" applyFont="1" applyAlignment="1" applyProtection="1">
      <alignment horizontal="center"/>
    </xf>
    <xf numFmtId="167" fontId="6" fillId="0" borderId="0" xfId="0" applyNumberFormat="1" applyFont="1" applyFill="1" applyBorder="1" applyAlignment="1" applyProtection="1">
      <alignment horizontal="center"/>
    </xf>
    <xf numFmtId="0" fontId="13" fillId="7" borderId="3" xfId="0" applyNumberFormat="1" applyFont="1" applyFill="1" applyBorder="1" applyAlignment="1" applyProtection="1">
      <alignment horizontal="center"/>
      <protection locked="0"/>
    </xf>
    <xf numFmtId="0" fontId="16" fillId="4" borderId="0" xfId="0" applyFont="1" applyFill="1" applyAlignment="1" applyProtection="1">
      <alignment horizontal="right"/>
    </xf>
    <xf numFmtId="0" fontId="16" fillId="4" borderId="0" xfId="0" quotePrefix="1" applyNumberFormat="1" applyFont="1" applyFill="1" applyAlignment="1" applyProtection="1">
      <alignment horizontal="center"/>
    </xf>
    <xf numFmtId="0" fontId="2" fillId="0" borderId="0" xfId="0" applyFont="1" applyProtection="1"/>
    <xf numFmtId="0" fontId="4" fillId="0" borderId="0" xfId="0" applyFont="1" applyAlignment="1" applyProtection="1"/>
    <xf numFmtId="0" fontId="5" fillId="0" borderId="5" xfId="0" applyFont="1" applyBorder="1" applyProtection="1"/>
    <xf numFmtId="3" fontId="13" fillId="7" borderId="10" xfId="0" applyNumberFormat="1" applyFont="1" applyFill="1" applyBorder="1" applyAlignment="1" applyProtection="1">
      <alignment horizontal="center"/>
      <protection locked="0"/>
    </xf>
    <xf numFmtId="166" fontId="6" fillId="0" borderId="0" xfId="0" applyNumberFormat="1" applyFont="1" applyAlignment="1" applyProtection="1">
      <alignment horizontal="center"/>
    </xf>
    <xf numFmtId="3" fontId="13" fillId="7" borderId="3" xfId="0" applyNumberFormat="1" applyFont="1" applyFill="1" applyBorder="1" applyAlignment="1" applyProtection="1">
      <alignment horizontal="center"/>
      <protection locked="0"/>
    </xf>
    <xf numFmtId="2" fontId="4" fillId="0" borderId="0" xfId="0" applyNumberFormat="1" applyFont="1" applyAlignment="1" applyProtection="1">
      <alignment horizontal="center"/>
    </xf>
    <xf numFmtId="167" fontId="6" fillId="0" borderId="0" xfId="0" applyNumberFormat="1" applyFont="1" applyAlignment="1" applyProtection="1">
      <alignment horizontal="center"/>
    </xf>
    <xf numFmtId="167" fontId="14" fillId="10" borderId="0" xfId="0" applyNumberFormat="1" applyFont="1" applyFill="1" applyAlignment="1" applyProtection="1">
      <alignment horizontal="center"/>
    </xf>
    <xf numFmtId="0" fontId="5" fillId="0" borderId="0" xfId="0" applyFont="1" applyFill="1" applyProtection="1"/>
    <xf numFmtId="2" fontId="5" fillId="11" borderId="0" xfId="0" applyNumberFormat="1" applyFont="1" applyFill="1" applyAlignment="1" applyProtection="1">
      <alignment horizontal="center"/>
    </xf>
    <xf numFmtId="3" fontId="14" fillId="11" borderId="0" xfId="0" applyNumberFormat="1" applyFont="1" applyFill="1" applyAlignment="1" applyProtection="1">
      <alignment horizontal="center"/>
    </xf>
    <xf numFmtId="3" fontId="14" fillId="11" borderId="0" xfId="0" applyNumberFormat="1" applyFont="1" applyFill="1" applyAlignment="1" applyProtection="1">
      <alignment horizontal="right"/>
    </xf>
    <xf numFmtId="3" fontId="14" fillId="0" borderId="0" xfId="0" applyNumberFormat="1" applyFont="1" applyFill="1" applyAlignment="1" applyProtection="1">
      <alignment horizontal="center"/>
    </xf>
    <xf numFmtId="167" fontId="14" fillId="0" borderId="0" xfId="0" applyNumberFormat="1" applyFont="1" applyFill="1" applyAlignment="1" applyProtection="1">
      <alignment horizontal="center"/>
    </xf>
    <xf numFmtId="168" fontId="13" fillId="7" borderId="10" xfId="0" applyNumberFormat="1" applyFont="1" applyFill="1" applyBorder="1" applyAlignment="1" applyProtection="1">
      <alignment horizontal="center"/>
      <protection locked="0"/>
    </xf>
    <xf numFmtId="3" fontId="13" fillId="7" borderId="13" xfId="0" applyNumberFormat="1" applyFont="1" applyFill="1" applyBorder="1" applyAlignment="1" applyProtection="1">
      <alignment horizontal="center"/>
      <protection locked="0"/>
    </xf>
    <xf numFmtId="4" fontId="13" fillId="7" borderId="11" xfId="0" applyNumberFormat="1" applyFont="1" applyFill="1" applyBorder="1" applyAlignment="1" applyProtection="1">
      <alignment horizontal="center"/>
      <protection locked="0"/>
    </xf>
    <xf numFmtId="2" fontId="6" fillId="0" borderId="15" xfId="1" applyNumberFormat="1" applyFont="1" applyFill="1" applyBorder="1" applyAlignment="1" applyProtection="1">
      <alignment horizontal="center"/>
    </xf>
    <xf numFmtId="3" fontId="6" fillId="0" borderId="0" xfId="1" applyNumberFormat="1" applyFont="1" applyFill="1" applyAlignment="1" applyProtection="1">
      <alignment horizontal="center"/>
    </xf>
    <xf numFmtId="3" fontId="13" fillId="7" borderId="10" xfId="1" applyNumberFormat="1" applyFont="1" applyFill="1" applyBorder="1" applyAlignment="1" applyProtection="1">
      <alignment horizontal="center"/>
      <protection locked="0"/>
    </xf>
    <xf numFmtId="4" fontId="4" fillId="0" borderId="0" xfId="0" applyNumberFormat="1" applyFont="1" applyAlignment="1" applyProtection="1">
      <alignment horizontal="center"/>
    </xf>
    <xf numFmtId="4" fontId="13" fillId="7" borderId="12" xfId="0" applyNumberFormat="1" applyFont="1" applyFill="1" applyBorder="1" applyAlignment="1" applyProtection="1">
      <alignment horizontal="center"/>
      <protection locked="0"/>
    </xf>
    <xf numFmtId="2" fontId="6" fillId="0" borderId="0" xfId="1" applyNumberFormat="1" applyFont="1" applyFill="1" applyBorder="1" applyAlignment="1" applyProtection="1">
      <alignment horizontal="center"/>
    </xf>
    <xf numFmtId="168" fontId="13" fillId="7" borderId="3" xfId="0" applyNumberFormat="1" applyFont="1" applyFill="1" applyBorder="1" applyAlignment="1" applyProtection="1">
      <alignment horizontal="center"/>
      <protection locked="0"/>
    </xf>
    <xf numFmtId="3" fontId="13" fillId="7" borderId="14" xfId="0" applyNumberFormat="1" applyFont="1" applyFill="1" applyBorder="1" applyAlignment="1" applyProtection="1">
      <alignment horizontal="center"/>
      <protection locked="0"/>
    </xf>
    <xf numFmtId="3" fontId="13" fillId="7" borderId="3" xfId="1" applyNumberFormat="1" applyFont="1" applyFill="1" applyBorder="1" applyAlignment="1" applyProtection="1">
      <alignment horizontal="center"/>
      <protection locked="0"/>
    </xf>
    <xf numFmtId="168" fontId="6" fillId="0" borderId="4" xfId="0" applyNumberFormat="1" applyFont="1" applyBorder="1" applyAlignment="1" applyProtection="1">
      <alignment horizontal="center"/>
    </xf>
    <xf numFmtId="3" fontId="4" fillId="4" borderId="0" xfId="0" applyNumberFormat="1" applyFont="1" applyFill="1" applyAlignment="1" applyProtection="1">
      <alignment horizontal="center"/>
    </xf>
    <xf numFmtId="4" fontId="17" fillId="4" borderId="0" xfId="0" quotePrefix="1" applyNumberFormat="1" applyFont="1" applyFill="1" applyBorder="1" applyAlignment="1" applyProtection="1">
      <alignment horizontal="center"/>
    </xf>
    <xf numFmtId="2" fontId="13" fillId="4" borderId="0" xfId="1" applyNumberFormat="1" applyFont="1" applyFill="1" applyAlignment="1" applyProtection="1">
      <alignment horizontal="center"/>
    </xf>
    <xf numFmtId="0" fontId="5" fillId="10" borderId="0" xfId="0" applyFont="1" applyFill="1" applyAlignment="1" applyProtection="1">
      <alignment horizontal="center"/>
    </xf>
    <xf numFmtId="0" fontId="5" fillId="10" borderId="5" xfId="0" applyFont="1" applyFill="1" applyBorder="1" applyAlignment="1" applyProtection="1">
      <alignment horizontal="center"/>
    </xf>
    <xf numFmtId="168" fontId="14" fillId="10" borderId="4" xfId="0" applyNumberFormat="1" applyFont="1" applyFill="1" applyBorder="1" applyAlignment="1" applyProtection="1">
      <alignment horizontal="center"/>
    </xf>
    <xf numFmtId="3" fontId="11" fillId="10" borderId="0" xfId="0" applyNumberFormat="1" applyFont="1" applyFill="1" applyAlignment="1" applyProtection="1">
      <alignment horizontal="center"/>
    </xf>
    <xf numFmtId="3" fontId="14" fillId="10" borderId="5" xfId="0" applyNumberFormat="1" applyFont="1" applyFill="1" applyBorder="1" applyAlignment="1" applyProtection="1">
      <alignment horizontal="center"/>
    </xf>
    <xf numFmtId="4" fontId="11" fillId="10" borderId="4" xfId="0" applyNumberFormat="1" applyFont="1" applyFill="1" applyBorder="1" applyAlignment="1" applyProtection="1">
      <alignment horizontal="center"/>
    </xf>
    <xf numFmtId="4" fontId="11" fillId="10" borderId="0" xfId="0" applyNumberFormat="1" applyFont="1" applyFill="1" applyBorder="1" applyAlignment="1" applyProtection="1">
      <alignment horizontal="center"/>
    </xf>
    <xf numFmtId="2" fontId="11" fillId="10" borderId="0" xfId="1" applyNumberFormat="1" applyFont="1" applyFill="1" applyAlignment="1" applyProtection="1">
      <alignment horizontal="center"/>
    </xf>
    <xf numFmtId="3" fontId="14" fillId="10" borderId="0" xfId="1" applyNumberFormat="1" applyFont="1" applyFill="1" applyAlignment="1" applyProtection="1">
      <alignment horizontal="center"/>
    </xf>
    <xf numFmtId="166" fontId="5" fillId="10" borderId="0" xfId="0" applyNumberFormat="1" applyFont="1" applyFill="1" applyAlignment="1" applyProtection="1">
      <alignment horizontal="center"/>
    </xf>
    <xf numFmtId="3" fontId="14" fillId="0" borderId="0" xfId="0" applyNumberFormat="1" applyFont="1" applyAlignment="1" applyProtection="1">
      <alignment horizontal="center"/>
    </xf>
    <xf numFmtId="0" fontId="4" fillId="0" borderId="0" xfId="0" applyFont="1" applyAlignment="1" applyProtection="1">
      <alignment wrapText="1"/>
    </xf>
    <xf numFmtId="0" fontId="18" fillId="0" borderId="0" xfId="0" applyFont="1" applyAlignment="1" applyProtection="1">
      <alignment horizontal="right"/>
    </xf>
    <xf numFmtId="0" fontId="2" fillId="0" borderId="0" xfId="0" applyFont="1" applyAlignment="1">
      <alignment horizontal="center"/>
    </xf>
    <xf numFmtId="0" fontId="3" fillId="0" borderId="0" xfId="0" applyFont="1" applyAlignment="1">
      <alignment horizontal="center"/>
    </xf>
    <xf numFmtId="0" fontId="0" fillId="0" borderId="1" xfId="0" applyFont="1" applyBorder="1" applyAlignment="1">
      <alignment horizontal="center"/>
    </xf>
    <xf numFmtId="0" fontId="0" fillId="0" borderId="0" xfId="0" applyFont="1" applyAlignment="1">
      <alignment horizontal="center"/>
    </xf>
    <xf numFmtId="0" fontId="0" fillId="0" borderId="0" xfId="0" applyFont="1" applyFill="1" applyAlignment="1" applyProtection="1">
      <alignment horizontal="right" wrapText="1"/>
    </xf>
    <xf numFmtId="0" fontId="0" fillId="3" borderId="0" xfId="0" applyFont="1" applyFill="1" applyAlignment="1" applyProtection="1">
      <alignment horizontal="left"/>
      <protection locked="0"/>
    </xf>
    <xf numFmtId="0" fontId="0" fillId="3" borderId="2" xfId="0" applyFont="1" applyFill="1" applyBorder="1" applyAlignment="1" applyProtection="1">
      <alignment horizontal="left"/>
      <protection locked="0"/>
    </xf>
    <xf numFmtId="0" fontId="2" fillId="0" borderId="0" xfId="0" applyFont="1" applyAlignment="1" applyProtection="1">
      <alignment horizontal="center"/>
    </xf>
    <xf numFmtId="3" fontId="0" fillId="0" borderId="0" xfId="0" applyNumberFormat="1" applyFont="1" applyAlignment="1" applyProtection="1">
      <alignment horizontal="right"/>
    </xf>
    <xf numFmtId="0" fontId="0" fillId="0" borderId="0" xfId="0" applyFont="1" applyAlignment="1" applyProtection="1">
      <alignment horizontal="right"/>
    </xf>
    <xf numFmtId="0" fontId="0" fillId="3" borderId="0" xfId="0" applyFont="1" applyFill="1" applyBorder="1" applyAlignment="1" applyProtection="1">
      <alignment horizontal="left" wrapText="1"/>
      <protection locked="0"/>
    </xf>
    <xf numFmtId="0" fontId="0" fillId="3" borderId="2" xfId="0" applyFont="1" applyFill="1" applyBorder="1" applyAlignment="1" applyProtection="1">
      <alignment horizontal="left" wrapText="1"/>
      <protection locked="0"/>
    </xf>
    <xf numFmtId="0" fontId="5" fillId="0" borderId="0" xfId="0" applyFont="1" applyAlignment="1" applyProtection="1">
      <alignment horizontal="right"/>
    </xf>
    <xf numFmtId="0" fontId="4" fillId="3" borderId="2" xfId="0" applyFont="1" applyFill="1" applyBorder="1" applyAlignment="1" applyProtection="1">
      <alignment horizontal="left"/>
      <protection locked="0"/>
    </xf>
    <xf numFmtId="14" fontId="4" fillId="3" borderId="2" xfId="0" applyNumberFormat="1" applyFont="1" applyFill="1" applyBorder="1" applyAlignment="1" applyProtection="1">
      <alignment horizontal="left"/>
      <protection locked="0"/>
    </xf>
    <xf numFmtId="0" fontId="0" fillId="0" borderId="0" xfId="0" applyFont="1" applyFill="1" applyAlignment="1" applyProtection="1">
      <alignment horizontal="left" wrapText="1"/>
    </xf>
    <xf numFmtId="0" fontId="4" fillId="0" borderId="0" xfId="0" applyFont="1" applyAlignment="1" applyProtection="1">
      <alignment horizontal="left"/>
    </xf>
    <xf numFmtId="166" fontId="0" fillId="0" borderId="0" xfId="1" applyNumberFormat="1" applyFont="1" applyFill="1" applyAlignment="1" applyProtection="1">
      <alignment horizontal="center"/>
    </xf>
    <xf numFmtId="0" fontId="14" fillId="9" borderId="0" xfId="0" applyFont="1" applyFill="1" applyAlignment="1" applyProtection="1">
      <alignment horizontal="left" wrapText="1"/>
    </xf>
    <xf numFmtId="0" fontId="14" fillId="5" borderId="0" xfId="0" applyFont="1" applyFill="1" applyAlignment="1" applyProtection="1">
      <alignment horizontal="left"/>
    </xf>
    <xf numFmtId="0" fontId="14" fillId="9" borderId="0" xfId="0" applyFont="1" applyFill="1" applyAlignment="1" applyProtection="1">
      <alignment horizontal="left"/>
    </xf>
    <xf numFmtId="0" fontId="12" fillId="7" borderId="0" xfId="0" applyFont="1" applyFill="1" applyAlignment="1" applyProtection="1">
      <alignment horizontal="right"/>
    </xf>
    <xf numFmtId="0" fontId="5" fillId="5" borderId="0" xfId="0" applyFont="1" applyFill="1" applyBorder="1" applyAlignment="1" applyProtection="1">
      <alignment horizontal="center"/>
    </xf>
    <xf numFmtId="0" fontId="4" fillId="0" borderId="0" xfId="0" applyFont="1" applyAlignment="1" applyProtection="1">
      <alignment horizontal="center"/>
    </xf>
    <xf numFmtId="0" fontId="15" fillId="0" borderId="0" xfId="0" applyFont="1" applyAlignment="1" applyProtection="1">
      <alignment horizontal="center"/>
    </xf>
    <xf numFmtId="0" fontId="5" fillId="9" borderId="0" xfId="0" applyFont="1" applyFill="1" applyAlignment="1" applyProtection="1">
      <alignment horizontal="center"/>
    </xf>
    <xf numFmtId="0" fontId="5" fillId="5" borderId="0" xfId="0" applyFont="1" applyFill="1" applyAlignment="1" applyProtection="1">
      <alignment horizontal="center"/>
    </xf>
    <xf numFmtId="0" fontId="12" fillId="7" borderId="0" xfId="0" applyFont="1" applyFill="1" applyAlignment="1" applyProtection="1">
      <alignment horizontal="center"/>
    </xf>
    <xf numFmtId="0" fontId="5" fillId="5" borderId="9" xfId="0" applyFont="1" applyFill="1" applyBorder="1" applyAlignment="1" applyProtection="1">
      <alignment horizontal="center"/>
    </xf>
    <xf numFmtId="0" fontId="5" fillId="5" borderId="4" xfId="0" applyFont="1" applyFill="1" applyBorder="1" applyAlignment="1" applyProtection="1">
      <alignment horizontal="center"/>
    </xf>
    <xf numFmtId="0" fontId="5" fillId="6" borderId="5" xfId="0" applyFont="1" applyFill="1" applyBorder="1" applyAlignment="1" applyProtection="1">
      <alignment horizontal="center"/>
    </xf>
    <xf numFmtId="0" fontId="5" fillId="6" borderId="9" xfId="0" applyFont="1" applyFill="1" applyBorder="1" applyAlignment="1" applyProtection="1">
      <alignment horizontal="center"/>
    </xf>
    <xf numFmtId="0" fontId="5" fillId="6" borderId="4" xfId="0" applyFont="1" applyFill="1" applyBorder="1" applyAlignment="1" applyProtection="1">
      <alignment horizontal="center"/>
    </xf>
  </cellXfs>
  <cellStyles count="2">
    <cellStyle name="Normal" xfId="0" builtinId="0"/>
    <cellStyle name="Percent" xfId="1" builtinId="5"/>
  </cellStyles>
  <dxfs count="3">
    <dxf>
      <font>
        <b/>
        <i val="0"/>
        <color theme="0"/>
      </font>
      <fill>
        <patternFill>
          <bgColor rgb="FF00B050"/>
        </patternFill>
      </fill>
    </dxf>
    <dxf>
      <font>
        <b/>
        <i val="0"/>
        <color theme="0"/>
      </font>
      <fill>
        <patternFill>
          <bgColor rgb="FFC00000"/>
        </patternFill>
      </fill>
    </dxf>
    <dxf>
      <fill>
        <patternFill>
          <bgColor theme="5" tint="0.59996337778862885"/>
        </patternFill>
      </fill>
    </dxf>
  </dxfs>
  <tableStyles count="0" defaultTableStyle="TableStyleMedium9" defaultPivotStyle="PivotStyleLight16"/>
  <colors>
    <mruColors>
      <color rgb="FFFFF2CC"/>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167640</xdr:colOff>
      <xdr:row>2</xdr:row>
      <xdr:rowOff>144779</xdr:rowOff>
    </xdr:from>
    <xdr:ext cx="5684520" cy="8361046"/>
    <xdr:sp macro="" textlink="">
      <xdr:nvSpPr>
        <xdr:cNvPr id="2" name="TextBox 1">
          <a:extLst>
            <a:ext uri="{FF2B5EF4-FFF2-40B4-BE49-F238E27FC236}">
              <a16:creationId xmlns:a16="http://schemas.microsoft.com/office/drawing/2014/main" id="{5A9DE273-DDA8-4E4F-BD14-9BBB479487E5}"/>
            </a:ext>
          </a:extLst>
        </xdr:cNvPr>
        <xdr:cNvSpPr txBox="1"/>
      </xdr:nvSpPr>
      <xdr:spPr>
        <a:xfrm>
          <a:off x="167640" y="468629"/>
          <a:ext cx="5684520" cy="83610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latin typeface="+mn-lt"/>
            </a:rPr>
            <a:t>Purpose:</a:t>
          </a:r>
        </a:p>
        <a:p>
          <a:pPr algn="l"/>
          <a:r>
            <a:rPr lang="en-US" sz="1100">
              <a:latin typeface="+mn-lt"/>
            </a:rPr>
            <a:t>This</a:t>
          </a:r>
          <a:r>
            <a:rPr lang="en-US" sz="1100" baseline="0">
              <a:latin typeface="+mn-lt"/>
            </a:rPr>
            <a:t> spreadsheet file has been created to assist in the design and review of Bioretention Cell Projects which are seeking or have obtained funding through the State of Iowa's water quality programs.</a:t>
          </a:r>
        </a:p>
        <a:p>
          <a:pPr algn="l"/>
          <a:endParaRPr lang="en-US" sz="1100" baseline="0">
            <a:latin typeface="+mn-lt"/>
          </a:endParaRPr>
        </a:p>
        <a:p>
          <a:pPr algn="l"/>
          <a:r>
            <a:rPr lang="en-US" sz="1100" baseline="0">
              <a:latin typeface="+mn-lt"/>
            </a:rPr>
            <a:t>This document is intended to be completed by the designer to provide review agencies with project data assembled and presented for review in a consistent manner from project to project.</a:t>
          </a:r>
        </a:p>
        <a:p>
          <a:pPr algn="l"/>
          <a:endParaRPr lang="en-US" sz="1100" baseline="0">
            <a:latin typeface="+mn-lt"/>
          </a:endParaRPr>
        </a:p>
        <a:p>
          <a:pPr algn="l"/>
          <a:r>
            <a:rPr lang="en-US" sz="1100" baseline="0">
              <a:latin typeface="+mn-lt"/>
            </a:rPr>
            <a:t>Using data entered by the designer (data to be entered within the provided blank shaded boxes on each tabulation sheet), this document will complete many of the basic sizing calculation steps following the methods described within the Iowa Stormwater Management Manual (ISWMM).</a:t>
          </a:r>
        </a:p>
        <a:p>
          <a:endParaRPr lang="en-US" sz="1100" baseline="0">
            <a:latin typeface="+mn-lt"/>
          </a:endParaRPr>
        </a:p>
        <a:p>
          <a:r>
            <a:rPr lang="en-US" sz="1100" b="1" u="sng" baseline="0">
              <a:latin typeface="+mn-lt"/>
            </a:rPr>
            <a:t>Contents:</a:t>
          </a:r>
        </a:p>
        <a:p>
          <a:r>
            <a:rPr lang="en-US" sz="1100" b="0" baseline="0">
              <a:solidFill>
                <a:srgbClr val="C00000"/>
              </a:solidFill>
              <a:latin typeface="+mn-lt"/>
            </a:rPr>
            <a:t>Checklists (to be completed and provided as part of State of Iowa water quality project review):</a:t>
          </a:r>
        </a:p>
        <a:p>
          <a:r>
            <a:rPr lang="en-US" sz="1100" baseline="0">
              <a:latin typeface="+mn-lt"/>
            </a:rPr>
            <a:t>CL_1: Project Review (2 pages)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WQ_1: Design Calculation Report (sheet 1) - Steps 1-5</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WQ_2: Design Calculation Report (sheet 2) - Steps 6-8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WQ_3: Design Calculation Report (sheet 3) - Step 9</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WQ_4: Design Calculation Report (sheet 4) - Steps 10-12 and Internal Water Storage</a:t>
          </a:r>
        </a:p>
        <a:p>
          <a:endParaRPr lang="en-US" sz="1100" baseline="0">
            <a:latin typeface="+mn-lt"/>
          </a:endParaRPr>
        </a:p>
        <a:p>
          <a:r>
            <a:rPr lang="en-US" sz="1100" b="1" u="sng" baseline="0">
              <a:solidFill>
                <a:srgbClr val="002060"/>
              </a:solidFill>
              <a:latin typeface="+mn-lt"/>
            </a:rPr>
            <a:t>APPLICATION: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002060"/>
              </a:solidFill>
              <a:effectLst/>
              <a:latin typeface="+mn-lt"/>
              <a:ea typeface="+mn-ea"/>
              <a:cs typeface="+mn-cs"/>
            </a:rPr>
            <a:t>This checklist is intended to be used where multiple bioretention cell applications are used to meet Water Quality volume (WQv) requirements.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rgbClr val="00206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002060"/>
              </a:solidFill>
              <a:effectLst/>
              <a:latin typeface="+mn-lt"/>
              <a:ea typeface="+mn-ea"/>
              <a:cs typeface="+mn-cs"/>
            </a:rPr>
            <a:t>If any bioretention cells are used to manage runoff from storm events larger than the Water Quality Event (WQv - 1.25" rainfall), provide separate calculations or documentation as applicable. Checklists created for extended dry detention basins may be used to assist in estimating temporary storage volumes and evaluating stormwater detention system performance.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rgbClr val="00206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002060"/>
              </a:solidFill>
              <a:effectLst/>
              <a:latin typeface="+mn-lt"/>
              <a:ea typeface="+mn-ea"/>
              <a:cs typeface="+mn-cs"/>
            </a:rPr>
            <a:t>There are two other checklists available for individual bioretention systems. One is a standard version that reviews practices that manage larger storm events and the other is a simple version for bioretention cells that do not provide detention for larger storm events. Systems that operate in "off-line" configuration using a diversion structure to route flows to a bioretention cell should also use the standard version.   </a:t>
          </a:r>
          <a:endParaRPr lang="en-US" sz="1100" b="1" u="sng" baseline="0">
            <a:latin typeface="+mn-lt"/>
          </a:endParaRPr>
        </a:p>
        <a:p>
          <a:endParaRPr lang="en-US" sz="1100" b="1" u="sng" baseline="0">
            <a:latin typeface="+mn-lt"/>
          </a:endParaRPr>
        </a:p>
        <a:p>
          <a:r>
            <a:rPr lang="en-US" sz="1100" b="1" u="sng" baseline="0">
              <a:latin typeface="+mn-lt"/>
            </a:rPr>
            <a:t>DISCLAIMER:</a:t>
          </a:r>
        </a:p>
        <a:p>
          <a:r>
            <a:rPr lang="en-US" sz="1100" baseline="0">
              <a:latin typeface="+mn-lt"/>
            </a:rPr>
            <a:t>This document is intended only to be used for the purposes as described above. It is expected that designers which use this document are familiar with the Bioretention Cell chapter of ISWMM and understand the methods described within. The user of this document is ultimately responsible for the accurate entry of data into this document and to verify that all included and associated calculations performed are correct and consistent with the methods of design described within ISWMM as applicable to a given project.</a:t>
          </a:r>
        </a:p>
        <a:p>
          <a:endParaRPr lang="en-US" sz="1100" baseline="0">
            <a:latin typeface="+mn-lt"/>
          </a:endParaRPr>
        </a:p>
        <a:p>
          <a:r>
            <a:rPr lang="en-US" sz="1100" baseline="0">
              <a:latin typeface="+mn-lt"/>
            </a:rPr>
            <a:t>By providing this document for use, the State of Iowa, the Iowa Department of Agriculture and Land Stewardship, and any other entity involved in its creation assumes no responsibility for its use, associated calculations or for other project related tasks which are the responsibility of the design professional.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9526</xdr:rowOff>
    </xdr:from>
    <xdr:to>
      <xdr:col>16</xdr:col>
      <xdr:colOff>133350</xdr:colOff>
      <xdr:row>15</xdr:row>
      <xdr:rowOff>85725</xdr:rowOff>
    </xdr:to>
    <xdr:sp macro="" textlink="">
      <xdr:nvSpPr>
        <xdr:cNvPr id="2" name="TextBox 1">
          <a:extLst>
            <a:ext uri="{FF2B5EF4-FFF2-40B4-BE49-F238E27FC236}">
              <a16:creationId xmlns:a16="http://schemas.microsoft.com/office/drawing/2014/main" id="{2B258CA5-228D-437B-94C6-D822CC03EB2F}"/>
            </a:ext>
          </a:extLst>
        </xdr:cNvPr>
        <xdr:cNvSpPr txBox="1"/>
      </xdr:nvSpPr>
      <xdr:spPr>
        <a:xfrm>
          <a:off x="9858375" y="180976"/>
          <a:ext cx="3676650" cy="203834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 CL_2 (Project Review) Tab:</a:t>
          </a:r>
        </a:p>
        <a:p>
          <a:endParaRPr lang="en-US" sz="1100" b="1" u="sng">
            <a:latin typeface="+mn-lt"/>
          </a:endParaRPr>
        </a:p>
        <a:p>
          <a:pPr marL="171450" indent="-171450">
            <a:buFont typeface="Arial" panose="020B0604020202020204" pitchFamily="34" charset="0"/>
            <a:buChar char="•"/>
          </a:pPr>
          <a:r>
            <a:rPr lang="en-US" sz="1100" b="0" i="0">
              <a:solidFill>
                <a:sysClr val="windowText" lastClr="000000"/>
              </a:solidFill>
              <a:latin typeface="+mn-lt"/>
            </a:rPr>
            <a:t>Complete this worksheet by</a:t>
          </a:r>
          <a:r>
            <a:rPr lang="en-US" sz="1100" b="0" i="0" baseline="0">
              <a:solidFill>
                <a:sysClr val="windowText" lastClr="000000"/>
              </a:solidFill>
              <a:latin typeface="+mn-lt"/>
            </a:rPr>
            <a:t> answering all questions.</a:t>
          </a:r>
        </a:p>
        <a:p>
          <a:pPr marL="171450" indent="-171450">
            <a:buFont typeface="Arial" panose="020B0604020202020204" pitchFamily="34" charset="0"/>
            <a:buChar char="•"/>
          </a:pPr>
          <a:endParaRPr lang="en-US" sz="1100" b="0" i="0" baseline="0">
            <a:solidFill>
              <a:sysClr val="windowText" lastClr="000000"/>
            </a:solidFill>
            <a:latin typeface="+mn-lt"/>
          </a:endParaRPr>
        </a:p>
        <a:p>
          <a:pPr marL="171450" indent="-171450">
            <a:buFont typeface="Arial" panose="020B0604020202020204" pitchFamily="34" charset="0"/>
            <a:buChar char="•"/>
          </a:pPr>
          <a:r>
            <a:rPr lang="en-US" sz="1100" b="0" i="0" baseline="0">
              <a:solidFill>
                <a:srgbClr val="FF0000"/>
              </a:solidFill>
              <a:latin typeface="+mn-lt"/>
            </a:rPr>
            <a:t>Answers to question 3 will fill in if the WQ series Tabs are completed. </a:t>
          </a:r>
        </a:p>
        <a:p>
          <a:pPr marL="171450" indent="-171450">
            <a:buFont typeface="Arial" panose="020B0604020202020204" pitchFamily="34" charset="0"/>
            <a:buChar char="•"/>
          </a:pPr>
          <a:endParaRPr lang="en-US" sz="1100" b="0" i="0" baseline="0">
            <a:solidFill>
              <a:sysClr val="windowText" lastClr="000000"/>
            </a:solidFill>
            <a:latin typeface="+mn-lt"/>
          </a:endParaRPr>
        </a:p>
        <a:p>
          <a:pPr marL="171450" indent="-171450">
            <a:buFont typeface="Arial" panose="020B0604020202020204" pitchFamily="34" charset="0"/>
            <a:buChar char="•"/>
          </a:pPr>
          <a:r>
            <a:rPr lang="en-US" sz="1100" b="0" i="0" baseline="0">
              <a:solidFill>
                <a:sysClr val="windowText" lastClr="000000"/>
              </a:solidFill>
              <a:latin typeface="+mn-lt"/>
            </a:rPr>
            <a:t>Proceed to page 2 of this worksheet.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9526</xdr:rowOff>
    </xdr:from>
    <xdr:to>
      <xdr:col>16</xdr:col>
      <xdr:colOff>133350</xdr:colOff>
      <xdr:row>13</xdr:row>
      <xdr:rowOff>142875</xdr:rowOff>
    </xdr:to>
    <xdr:sp macro="" textlink="">
      <xdr:nvSpPr>
        <xdr:cNvPr id="2" name="TextBox 1">
          <a:extLst>
            <a:ext uri="{FF2B5EF4-FFF2-40B4-BE49-F238E27FC236}">
              <a16:creationId xmlns:a16="http://schemas.microsoft.com/office/drawing/2014/main" id="{FCC4AE96-20CC-4A6A-B341-4E492D7001A3}"/>
            </a:ext>
          </a:extLst>
        </xdr:cNvPr>
        <xdr:cNvSpPr txBox="1"/>
      </xdr:nvSpPr>
      <xdr:spPr>
        <a:xfrm>
          <a:off x="9858375" y="180976"/>
          <a:ext cx="3676650" cy="165734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 CL_2 (Project Review) Tab:</a:t>
          </a:r>
        </a:p>
        <a:p>
          <a:endParaRPr lang="en-US" sz="1100" b="1" u="sng">
            <a:latin typeface="+mn-lt"/>
          </a:endParaRPr>
        </a:p>
        <a:p>
          <a:pPr marL="171450" indent="-171450">
            <a:buFont typeface="Arial" panose="020B0604020202020204" pitchFamily="34" charset="0"/>
            <a:buChar char="•"/>
          </a:pPr>
          <a:r>
            <a:rPr lang="en-US" sz="1100" b="0" i="0">
              <a:solidFill>
                <a:schemeClr val="dk1"/>
              </a:solidFill>
              <a:effectLst/>
              <a:latin typeface="+mn-lt"/>
              <a:ea typeface="+mn-ea"/>
              <a:cs typeface="+mn-cs"/>
            </a:rPr>
            <a:t>Complete this worksheet by</a:t>
          </a:r>
          <a:r>
            <a:rPr lang="en-US" sz="1100" b="0" i="0" baseline="0">
              <a:solidFill>
                <a:schemeClr val="dk1"/>
              </a:solidFill>
              <a:effectLst/>
              <a:latin typeface="+mn-lt"/>
              <a:ea typeface="+mn-ea"/>
              <a:cs typeface="+mn-cs"/>
            </a:rPr>
            <a:t> answering all questions.</a:t>
          </a:r>
        </a:p>
        <a:p>
          <a:pPr marL="171450" indent="-171450">
            <a:buFont typeface="Arial" panose="020B0604020202020204" pitchFamily="34" charset="0"/>
            <a:buChar char="•"/>
          </a:pPr>
          <a:endParaRPr lang="en-US" sz="1100" b="0" i="0" baseline="0">
            <a:solidFill>
              <a:schemeClr val="dk1"/>
            </a:solidFill>
            <a:effectLst/>
            <a:latin typeface="+mn-lt"/>
            <a:ea typeface="+mn-ea"/>
            <a:cs typeface="+mn-cs"/>
          </a:endParaRPr>
        </a:p>
        <a:p>
          <a:pPr marL="171450" indent="-171450">
            <a:buFont typeface="Arial" panose="020B0604020202020204" pitchFamily="34" charset="0"/>
            <a:buChar char="•"/>
          </a:pPr>
          <a:endParaRPr lang="en-US" sz="1100" b="0" i="0" baseline="0">
            <a:solidFill>
              <a:schemeClr val="dk1"/>
            </a:solidFill>
            <a:effectLst/>
            <a:latin typeface="+mn-lt"/>
            <a:ea typeface="+mn-ea"/>
            <a:cs typeface="+mn-cs"/>
          </a:endParaRPr>
        </a:p>
        <a:p>
          <a:pPr marL="171450" indent="-171450">
            <a:buFont typeface="Arial" panose="020B0604020202020204" pitchFamily="34" charset="0"/>
            <a:buChar char="•"/>
          </a:pPr>
          <a:endParaRPr lang="en-US" sz="1100" b="0" i="0" baseline="0">
            <a:solidFill>
              <a:schemeClr val="dk1"/>
            </a:solidFill>
            <a:effectLst/>
            <a:latin typeface="+mn-lt"/>
            <a:ea typeface="+mn-ea"/>
            <a:cs typeface="+mn-cs"/>
          </a:endParaRPr>
        </a:p>
        <a:p>
          <a:pPr marL="171450" indent="-171450">
            <a:buFont typeface="Arial" panose="020B0604020202020204" pitchFamily="34" charset="0"/>
            <a:buChar char="•"/>
          </a:pPr>
          <a:endParaRPr lang="en-US" sz="1100" b="1" baseline="0">
            <a:solidFill>
              <a:srgbClr val="FF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590549</xdr:colOff>
      <xdr:row>0</xdr:row>
      <xdr:rowOff>9520</xdr:rowOff>
    </xdr:from>
    <xdr:to>
      <xdr:col>21</xdr:col>
      <xdr:colOff>19050</xdr:colOff>
      <xdr:row>87</xdr:row>
      <xdr:rowOff>19050</xdr:rowOff>
    </xdr:to>
    <xdr:sp macro="" textlink="">
      <xdr:nvSpPr>
        <xdr:cNvPr id="2" name="TextBox 1">
          <a:extLst>
            <a:ext uri="{FF2B5EF4-FFF2-40B4-BE49-F238E27FC236}">
              <a16:creationId xmlns:a16="http://schemas.microsoft.com/office/drawing/2014/main" id="{E1DC60D4-3046-483D-9FA7-D8562571B3AF}"/>
            </a:ext>
          </a:extLst>
        </xdr:cNvPr>
        <xdr:cNvSpPr txBox="1"/>
      </xdr:nvSpPr>
      <xdr:spPr>
        <a:xfrm>
          <a:off x="9229724" y="9520"/>
          <a:ext cx="3562351" cy="1431608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 WQ_1 (Design Calc 1) Tab:</a:t>
          </a:r>
        </a:p>
        <a:p>
          <a:endParaRPr lang="en-US" sz="1100" b="1" u="sng">
            <a:latin typeface="+mn-lt"/>
          </a:endParaRPr>
        </a:p>
        <a:p>
          <a:pPr marL="171450" indent="-171450">
            <a:buFont typeface="Arial" panose="020B0604020202020204" pitchFamily="34" charset="0"/>
            <a:buChar char="•"/>
          </a:pPr>
          <a:r>
            <a:rPr lang="en-US" sz="1100" b="0">
              <a:solidFill>
                <a:srgbClr val="FF0000"/>
              </a:solidFill>
              <a:latin typeface="+mn-lt"/>
            </a:rPr>
            <a:t>This sheet will complete </a:t>
          </a:r>
          <a:r>
            <a:rPr lang="en-US" sz="1100" b="1">
              <a:solidFill>
                <a:srgbClr val="FF0000"/>
              </a:solidFill>
              <a:latin typeface="+mn-lt"/>
            </a:rPr>
            <a:t>Step 1</a:t>
          </a:r>
          <a:r>
            <a:rPr lang="en-US" sz="1100" b="0">
              <a:solidFill>
                <a:srgbClr val="FF0000"/>
              </a:solidFill>
              <a:latin typeface="+mn-lt"/>
            </a:rPr>
            <a:t> of the calculation</a:t>
          </a:r>
          <a:r>
            <a:rPr lang="en-US" sz="1100" b="0" baseline="0">
              <a:solidFill>
                <a:srgbClr val="FF0000"/>
              </a:solidFill>
              <a:latin typeface="+mn-lt"/>
            </a:rPr>
            <a:t> method for each bioretention cell, to be used in a series of best management practices (BMPs) to manage the water quality volume (WQv). </a:t>
          </a:r>
          <a:r>
            <a:rPr lang="en-US" sz="1100" b="1" baseline="0">
              <a:solidFill>
                <a:srgbClr val="FF0000"/>
              </a:solidFill>
              <a:latin typeface="+mn-lt"/>
            </a:rPr>
            <a:t>Steps 2 through 5 </a:t>
          </a:r>
          <a:r>
            <a:rPr lang="en-US" sz="1100" b="0" baseline="0">
              <a:solidFill>
                <a:srgbClr val="FF0000"/>
              </a:solidFill>
              <a:latin typeface="+mn-lt"/>
            </a:rPr>
            <a:t>may require additional calculations to be completed and provided for review, as applicable. Refer to the Bioretention Cell section of ISWMM for additional guidance.</a:t>
          </a:r>
        </a:p>
        <a:p>
          <a:pPr marL="171450" indent="-171450">
            <a:buFont typeface="Arial" panose="020B0604020202020204" pitchFamily="34" charset="0"/>
            <a:buChar char="•"/>
          </a:pPr>
          <a:endParaRPr lang="en-US" sz="1100" b="1" baseline="0">
            <a:latin typeface="+mn-lt"/>
          </a:endParaRPr>
        </a:p>
        <a:p>
          <a:pPr marL="171450" indent="-171450">
            <a:buFont typeface="Arial" panose="020B0604020202020204" pitchFamily="34" charset="0"/>
            <a:buChar char="•"/>
          </a:pPr>
          <a:r>
            <a:rPr lang="en-US" sz="1100" b="1">
              <a:latin typeface="+mn-lt"/>
            </a:rPr>
            <a:t>Column A: </a:t>
          </a:r>
          <a:r>
            <a:rPr lang="en-US" sz="1100">
              <a:latin typeface="+mn-lt"/>
            </a:rPr>
            <a:t>For each separate bioretention cell, enter a name or identification number.</a:t>
          </a: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b="1">
              <a:latin typeface="+mn-lt"/>
            </a:rPr>
            <a:t>Column C:</a:t>
          </a:r>
          <a:r>
            <a:rPr lang="en-US" sz="1100">
              <a:latin typeface="+mn-lt"/>
            </a:rPr>
            <a:t> Enter an ID # for each bioretention cell area.</a:t>
          </a: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b="1">
              <a:latin typeface="+mn-lt"/>
            </a:rPr>
            <a:t>Column D:</a:t>
          </a:r>
          <a:r>
            <a:rPr lang="en-US" sz="1100">
              <a:latin typeface="+mn-lt"/>
            </a:rPr>
            <a:t> If stormwater could overflow from another bioretention cell or water quality BMP, enter the ID # of the upstream paver area.</a:t>
          </a: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b="1">
              <a:latin typeface="+mn-lt"/>
            </a:rPr>
            <a:t>Column E: </a:t>
          </a:r>
          <a:r>
            <a:rPr lang="en-US" sz="1100">
              <a:latin typeface="+mn-lt"/>
            </a:rPr>
            <a:t>Enter the watershed area (in acres) directed to each bioretention cell</a:t>
          </a:r>
          <a:r>
            <a:rPr lang="en-US" sz="1100" baseline="0">
              <a:latin typeface="+mn-lt"/>
            </a:rPr>
            <a:t> that is not already treated by another water quality practice.</a:t>
          </a:r>
          <a:endParaRPr lang="en-US" sz="1100">
            <a:latin typeface="+mn-lt"/>
          </a:endParaRP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b="1">
              <a:latin typeface="+mn-lt"/>
            </a:rPr>
            <a:t>Column F: </a:t>
          </a:r>
          <a:r>
            <a:rPr lang="en-US" sz="1100">
              <a:latin typeface="+mn-lt"/>
            </a:rPr>
            <a:t>Enter the % impervious surface cover in the area draining to each bioretention cell. </a:t>
          </a:r>
          <a:r>
            <a:rPr lang="en-US" sz="1100" u="sng">
              <a:solidFill>
                <a:srgbClr val="002060"/>
              </a:solidFill>
              <a:latin typeface="+mn-lt"/>
            </a:rPr>
            <a:t>For</a:t>
          </a:r>
          <a:r>
            <a:rPr lang="en-US" sz="1100" u="sng" baseline="0">
              <a:solidFill>
                <a:srgbClr val="002060"/>
              </a:solidFill>
              <a:latin typeface="+mn-lt"/>
            </a:rPr>
            <a:t> the purposes of calculating the runoff coefficient (Rv), n</a:t>
          </a:r>
          <a:r>
            <a:rPr lang="en-US" sz="1100" u="sng">
              <a:solidFill>
                <a:srgbClr val="002060"/>
              </a:solidFill>
              <a:latin typeface="+mn-lt"/>
            </a:rPr>
            <a:t>ote that ISWMM guidance recommends considering open space areas with less than 4" or SQR (soil quality restoration) as 50% impervious for the purposes of calculating WQv runoff.</a:t>
          </a: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b="1">
              <a:latin typeface="+mn-lt"/>
            </a:rPr>
            <a:t>Columns G and H: </a:t>
          </a:r>
          <a:r>
            <a:rPr lang="en-US" sz="1100">
              <a:latin typeface="+mn-lt"/>
            </a:rPr>
            <a:t>The spreadsheet will calculate Rv and WQv to be treated once data is entered in Columns E-F.</a:t>
          </a: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b="1">
              <a:latin typeface="+mn-lt"/>
            </a:rPr>
            <a:t>Column I: </a:t>
          </a:r>
          <a:r>
            <a:rPr lang="en-US" sz="1100">
              <a:latin typeface="+mn-lt"/>
            </a:rPr>
            <a:t>If there is WQv volume that bypasses an upstream bioretention cell due to lack of capacity, that excess volume can be entered for the bioretention cell that is located immediately downstream. </a:t>
          </a:r>
          <a:r>
            <a:rPr lang="en-US" sz="1100">
              <a:solidFill>
                <a:srgbClr val="7030A0"/>
              </a:solidFill>
              <a:latin typeface="+mn-lt"/>
            </a:rPr>
            <a:t>Values may be taken from Column N (purple column)</a:t>
          </a:r>
          <a:r>
            <a:rPr lang="en-US" sz="1100" baseline="0">
              <a:solidFill>
                <a:srgbClr val="7030A0"/>
              </a:solidFill>
              <a:latin typeface="+mn-lt"/>
            </a:rPr>
            <a:t> </a:t>
          </a:r>
          <a:r>
            <a:rPr lang="en-US" sz="1100">
              <a:solidFill>
                <a:srgbClr val="7030A0"/>
              </a:solidFill>
              <a:latin typeface="+mn-lt"/>
            </a:rPr>
            <a:t>on this Tab. </a:t>
          </a:r>
          <a:r>
            <a:rPr lang="en-US" sz="1100">
              <a:solidFill>
                <a:srgbClr val="002060"/>
              </a:solidFill>
              <a:latin typeface="+mn-lt"/>
            </a:rPr>
            <a:t>If</a:t>
          </a:r>
          <a:r>
            <a:rPr lang="en-US" sz="1100" baseline="0">
              <a:solidFill>
                <a:srgbClr val="002060"/>
              </a:solidFill>
              <a:latin typeface="+mn-lt"/>
            </a:rPr>
            <a:t> excess flow may enter from more than one practice upstream, then the total flow volume from those practices should be entered in this column.</a:t>
          </a:r>
        </a:p>
        <a:p>
          <a:pPr marL="171450" indent="-171450">
            <a:buFont typeface="Arial" panose="020B0604020202020204" pitchFamily="34" charset="0"/>
            <a:buChar char="•"/>
          </a:pPr>
          <a:endParaRPr lang="en-US" sz="1100" baseline="0">
            <a:solidFill>
              <a:srgbClr val="002060"/>
            </a:solidFill>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Column J: </a:t>
          </a:r>
          <a:r>
            <a:rPr lang="en-US" sz="1100">
              <a:solidFill>
                <a:schemeClr val="dk1"/>
              </a:solidFill>
              <a:effectLst/>
              <a:latin typeface="+mn-lt"/>
              <a:ea typeface="+mn-ea"/>
              <a:cs typeface="+mn-cs"/>
            </a:rPr>
            <a:t>If there is WQv volume that bypasses another upstream water quality practice or other</a:t>
          </a:r>
          <a:r>
            <a:rPr lang="en-US" sz="1100" baseline="0">
              <a:solidFill>
                <a:schemeClr val="dk1"/>
              </a:solidFill>
              <a:effectLst/>
              <a:latin typeface="+mn-lt"/>
              <a:ea typeface="+mn-ea"/>
              <a:cs typeface="+mn-cs"/>
            </a:rPr>
            <a:t> untreated area</a:t>
          </a:r>
          <a:r>
            <a:rPr lang="en-US" sz="1100">
              <a:solidFill>
                <a:schemeClr val="dk1"/>
              </a:solidFill>
              <a:effectLst/>
              <a:latin typeface="+mn-lt"/>
              <a:ea typeface="+mn-ea"/>
              <a:cs typeface="+mn-cs"/>
            </a:rPr>
            <a:t>, that excess volume can be entered for the bioretention cell that is located immediately downstream. If</a:t>
          </a:r>
          <a:r>
            <a:rPr lang="en-US" sz="1100" baseline="0">
              <a:solidFill>
                <a:schemeClr val="dk1"/>
              </a:solidFill>
              <a:effectLst/>
              <a:latin typeface="+mn-lt"/>
              <a:ea typeface="+mn-ea"/>
              <a:cs typeface="+mn-cs"/>
            </a:rPr>
            <a:t> excess flow may enter from more than one upstream practice or area, then the total flow volume from those locations should be entered in this column.</a:t>
          </a:r>
          <a:endParaRPr lang="en-US" sz="1100">
            <a:effectLst/>
            <a:latin typeface="+mn-lt"/>
          </a:endParaRPr>
        </a:p>
        <a:p>
          <a:pPr marL="171450" indent="-171450">
            <a:buFont typeface="Arial" panose="020B0604020202020204" pitchFamily="34" charset="0"/>
            <a:buChar char="•"/>
          </a:pPr>
          <a:endParaRPr lang="en-US" sz="1100" baseline="0">
            <a:solidFill>
              <a:srgbClr val="002060"/>
            </a:solidFill>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Column K: </a:t>
          </a:r>
          <a:r>
            <a:rPr lang="en-US" sz="1100">
              <a:solidFill>
                <a:schemeClr val="dk1"/>
              </a:solidFill>
              <a:effectLst/>
              <a:latin typeface="+mn-lt"/>
              <a:ea typeface="+mn-ea"/>
              <a:cs typeface="+mn-cs"/>
            </a:rPr>
            <a:t>This is the total volume to be treated</a:t>
          </a:r>
          <a:r>
            <a:rPr lang="en-US" sz="1100" baseline="0">
              <a:solidFill>
                <a:schemeClr val="dk1"/>
              </a:solidFill>
              <a:effectLst/>
              <a:latin typeface="+mn-lt"/>
              <a:ea typeface="+mn-ea"/>
              <a:cs typeface="+mn-cs"/>
            </a:rPr>
            <a:t> by each practice (</a:t>
          </a:r>
          <a:r>
            <a:rPr lang="en-US" sz="1100" b="1" baseline="0">
              <a:solidFill>
                <a:schemeClr val="dk1"/>
              </a:solidFill>
              <a:effectLst/>
              <a:latin typeface="+mn-lt"/>
              <a:ea typeface="+mn-ea"/>
              <a:cs typeface="+mn-cs"/>
            </a:rPr>
            <a:t>Column H + Column I + Column J</a:t>
          </a:r>
          <a:r>
            <a:rPr lang="en-US" sz="1100" baseline="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sz="1100">
            <a:effectLst/>
            <a:latin typeface="+mn-lt"/>
          </a:endParaRP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b="1">
              <a:latin typeface="+mn-lt"/>
            </a:rPr>
            <a:t>Column L: </a:t>
          </a:r>
          <a:r>
            <a:rPr lang="en-US" sz="1100" b="0">
              <a:latin typeface="+mn-lt"/>
            </a:rPr>
            <a:t>If</a:t>
          </a:r>
          <a:r>
            <a:rPr lang="en-US" sz="1100" b="0" baseline="0">
              <a:latin typeface="+mn-lt"/>
            </a:rPr>
            <a:t> a diversion structure is used to route a certain amount of the WQv peak flow rate to the bioretention cell (off-line configuration), the percentage of the WQv peak flow routed to each cell may be entered in this column. If there is no diversion structure, or if all flow from the upstream area will be routed to the cell during the WQv event, enter 100% in this column. If less than 100% is being routed to any practice, include additional calculations for the sizing of the diversion structure and how the % of flow diverted to each cell was computed.</a:t>
          </a:r>
          <a:endParaRPr lang="en-US" sz="1100">
            <a:latin typeface="+mn-lt"/>
          </a:endParaRPr>
        </a:p>
        <a:p>
          <a:pPr marL="171450" indent="-171450">
            <a:buFont typeface="Arial" panose="020B0604020202020204" pitchFamily="34" charset="0"/>
            <a:buChar char="•"/>
          </a:pPr>
          <a:endParaRPr lang="en-US" sz="110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latin typeface="+mn-lt"/>
            </a:rPr>
            <a:t>Column M:</a:t>
          </a:r>
          <a:r>
            <a:rPr lang="en-US" sz="1100">
              <a:latin typeface="+mn-lt"/>
            </a:rPr>
            <a:t> This column</a:t>
          </a:r>
          <a:r>
            <a:rPr lang="en-US" sz="1100" baseline="0">
              <a:latin typeface="+mn-lt"/>
            </a:rPr>
            <a:t> calculates the WQv volume that is routed to each cell, which will be used for sizing each cell.</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latin typeface="+mn-lt"/>
            </a:rPr>
            <a:t>Column N:</a:t>
          </a:r>
          <a:r>
            <a:rPr lang="en-US" sz="1100" baseline="0">
              <a:latin typeface="+mn-lt"/>
            </a:rPr>
            <a:t> If later tabulation sheets find that a bioretention cell lacks the capacity to fully treat the WQv being routed to it, the untreated volume will be reported in this column. Values in this column may be copied or added in </a:t>
          </a:r>
          <a:r>
            <a:rPr lang="en-US" sz="1100" b="1" baseline="0">
              <a:latin typeface="+mn-lt"/>
            </a:rPr>
            <a:t>Column I</a:t>
          </a:r>
          <a:r>
            <a:rPr lang="en-US" sz="1100" baseline="0">
              <a:latin typeface="+mn-lt"/>
            </a:rPr>
            <a:t> for the next bioretention cell downstream. If the balance is to be treated by another type of BMP, include this volume when completing sizing calculations for that practice.</a:t>
          </a: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a:solidFill>
                <a:srgbClr val="7030A0"/>
              </a:solidFill>
              <a:latin typeface="+mn-lt"/>
            </a:rPr>
            <a:t>Data from this worksheet will be carried over onto Tabs WQ_2 to WQ_4, as applicable.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1</xdr:row>
      <xdr:rowOff>9526</xdr:rowOff>
    </xdr:from>
    <xdr:to>
      <xdr:col>21</xdr:col>
      <xdr:colOff>133350</xdr:colOff>
      <xdr:row>26</xdr:row>
      <xdr:rowOff>0</xdr:rowOff>
    </xdr:to>
    <xdr:sp macro="" textlink="">
      <xdr:nvSpPr>
        <xdr:cNvPr id="2" name="TextBox 1">
          <a:extLst>
            <a:ext uri="{FF2B5EF4-FFF2-40B4-BE49-F238E27FC236}">
              <a16:creationId xmlns:a16="http://schemas.microsoft.com/office/drawing/2014/main" id="{CF6B8869-9E68-4349-8C41-1B3AC5DAC583}"/>
            </a:ext>
          </a:extLst>
        </xdr:cNvPr>
        <xdr:cNvSpPr txBox="1"/>
      </xdr:nvSpPr>
      <xdr:spPr>
        <a:xfrm>
          <a:off x="9086850" y="171451"/>
          <a:ext cx="3676650" cy="465772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 WQ_2</a:t>
          </a:r>
          <a:r>
            <a:rPr lang="en-US" sz="1100" b="1" u="sng" baseline="0">
              <a:latin typeface="+mn-lt"/>
            </a:rPr>
            <a:t> (Design Calc 2) </a:t>
          </a:r>
          <a:r>
            <a:rPr lang="en-US" sz="1100" b="1" u="sng">
              <a:latin typeface="+mn-lt"/>
            </a:rPr>
            <a:t>Tab:</a:t>
          </a:r>
        </a:p>
        <a:p>
          <a:endParaRPr lang="en-US" sz="1100" b="1" u="sng">
            <a:solidFill>
              <a:srgbClr val="FF0000"/>
            </a:solidFill>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a:solidFill>
                <a:srgbClr val="FF0000"/>
              </a:solidFill>
              <a:effectLst/>
              <a:latin typeface="+mn-lt"/>
              <a:ea typeface="+mn-ea"/>
              <a:cs typeface="+mn-cs"/>
            </a:rPr>
            <a:t>This sheet will complete </a:t>
          </a:r>
          <a:r>
            <a:rPr lang="en-US" sz="1100" b="1">
              <a:solidFill>
                <a:srgbClr val="FF0000"/>
              </a:solidFill>
              <a:effectLst/>
              <a:latin typeface="+mn-lt"/>
              <a:ea typeface="+mn-ea"/>
              <a:cs typeface="+mn-cs"/>
            </a:rPr>
            <a:t>Steps</a:t>
          </a:r>
          <a:r>
            <a:rPr lang="en-US" sz="1100" b="1" baseline="0">
              <a:solidFill>
                <a:srgbClr val="FF0000"/>
              </a:solidFill>
              <a:effectLst/>
              <a:latin typeface="+mn-lt"/>
              <a:ea typeface="+mn-ea"/>
              <a:cs typeface="+mn-cs"/>
            </a:rPr>
            <a:t> 6 through 8</a:t>
          </a:r>
          <a:r>
            <a:rPr lang="en-US" sz="1100" b="0">
              <a:solidFill>
                <a:srgbClr val="FF0000"/>
              </a:solidFill>
              <a:effectLst/>
              <a:latin typeface="+mn-lt"/>
              <a:ea typeface="+mn-ea"/>
              <a:cs typeface="+mn-cs"/>
            </a:rPr>
            <a:t> of the calculation</a:t>
          </a:r>
          <a:r>
            <a:rPr lang="en-US" sz="1100" b="0" baseline="0">
              <a:solidFill>
                <a:srgbClr val="FF0000"/>
              </a:solidFill>
              <a:effectLst/>
              <a:latin typeface="+mn-lt"/>
              <a:ea typeface="+mn-ea"/>
              <a:cs typeface="+mn-cs"/>
            </a:rPr>
            <a:t> method for each bioretention cell.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1">
            <a:solidFill>
              <a:srgbClr val="FF0000"/>
            </a:solidFill>
            <a:latin typeface="+mn-lt"/>
          </a:endParaRPr>
        </a:p>
        <a:p>
          <a:pPr marL="171450" indent="-171450">
            <a:buFont typeface="Arial" panose="020B0604020202020204" pitchFamily="34" charset="0"/>
            <a:buChar char="•"/>
          </a:pPr>
          <a:r>
            <a:rPr lang="en-US" sz="1100" b="0">
              <a:solidFill>
                <a:srgbClr val="FF0000"/>
              </a:solidFill>
              <a:latin typeface="+mn-lt"/>
            </a:rPr>
            <a:t>Complete data entry on Tabs</a:t>
          </a:r>
          <a:r>
            <a:rPr lang="en-US" sz="1100" b="0" baseline="0">
              <a:solidFill>
                <a:srgbClr val="FF0000"/>
              </a:solidFill>
              <a:latin typeface="+mn-lt"/>
            </a:rPr>
            <a:t> </a:t>
          </a:r>
          <a:r>
            <a:rPr lang="en-US" sz="1100" b="0" i="0" baseline="0">
              <a:solidFill>
                <a:srgbClr val="FF0000"/>
              </a:solidFill>
              <a:effectLst/>
              <a:latin typeface="+mn-lt"/>
              <a:ea typeface="+mn-ea"/>
              <a:cs typeface="+mn-cs"/>
            </a:rPr>
            <a:t>WQ_1 (Design Calc 1) </a:t>
          </a:r>
          <a:r>
            <a:rPr lang="en-US" sz="1100" b="0" u="sng" baseline="0">
              <a:solidFill>
                <a:srgbClr val="FF0000"/>
              </a:solidFill>
              <a:latin typeface="+mn-lt"/>
            </a:rPr>
            <a:t>before</a:t>
          </a:r>
          <a:r>
            <a:rPr lang="en-US" sz="1100" b="0" baseline="0">
              <a:solidFill>
                <a:srgbClr val="FF0000"/>
              </a:solidFill>
              <a:latin typeface="+mn-lt"/>
            </a:rPr>
            <a:t> completing information on this worksheet.</a:t>
          </a:r>
        </a:p>
        <a:p>
          <a:pPr marL="171450" indent="-171450">
            <a:buFont typeface="Arial" panose="020B0604020202020204" pitchFamily="34" charset="0"/>
            <a:buChar cha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Columns A - E:</a:t>
          </a:r>
          <a:r>
            <a:rPr lang="en-US" sz="1100" baseline="0">
              <a:solidFill>
                <a:schemeClr val="dk1"/>
              </a:solidFill>
              <a:effectLst/>
              <a:latin typeface="+mn-lt"/>
              <a:ea typeface="+mn-ea"/>
              <a:cs typeface="+mn-cs"/>
            </a:rPr>
            <a:t> Values from Tab WQ_1 (Design Calc 1) are carried over to these columns for reference.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latin typeface="+mn-lt"/>
            </a:rPr>
            <a:t>Column F:</a:t>
          </a:r>
          <a:r>
            <a:rPr lang="en-US" sz="1100" baseline="0">
              <a:latin typeface="+mn-lt"/>
            </a:rPr>
            <a:t> Enter the desired WQv ponding depth (in inches). </a:t>
          </a:r>
          <a:r>
            <a:rPr lang="en-US" sz="1100" b="0" i="0" baseline="0">
              <a:solidFill>
                <a:schemeClr val="dk1"/>
              </a:solidFill>
              <a:effectLst/>
              <a:latin typeface="+mn-lt"/>
              <a:ea typeface="+mn-ea"/>
              <a:cs typeface="+mn-cs"/>
            </a:rPr>
            <a:t>This should be the elevation difference from the top of the level bioretention surface to the lowest elevation where runoff can flow out of the bioretention cell through an inlet, pipe or surface overflow.</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Columns G - J:</a:t>
          </a:r>
          <a:r>
            <a:rPr lang="en-US" sz="1100" baseline="0">
              <a:solidFill>
                <a:schemeClr val="dk1"/>
              </a:solidFill>
              <a:effectLst/>
              <a:latin typeface="+mn-lt"/>
              <a:ea typeface="+mn-ea"/>
              <a:cs typeface="+mn-cs"/>
            </a:rPr>
            <a:t> Enter the depths of various subsurface elements in </a:t>
          </a:r>
          <a:r>
            <a:rPr lang="en-US" sz="1100" b="1" baseline="0">
              <a:solidFill>
                <a:schemeClr val="dk1"/>
              </a:solidFill>
              <a:effectLst/>
              <a:latin typeface="+mn-lt"/>
              <a:ea typeface="+mn-ea"/>
              <a:cs typeface="+mn-cs"/>
            </a:rPr>
            <a:t>Step 7</a:t>
          </a:r>
          <a:r>
            <a:rPr lang="en-US" sz="1100" baseline="0">
              <a:solidFill>
                <a:schemeClr val="dk1"/>
              </a:solidFill>
              <a:effectLst/>
              <a:latin typeface="+mn-lt"/>
              <a:ea typeface="+mn-ea"/>
              <a:cs typeface="+mn-cs"/>
            </a:rPr>
            <a:t>. The spreadsheet will calculate the total depth of the subsurface elements in </a:t>
          </a:r>
          <a:r>
            <a:rPr lang="en-US" sz="1100" b="1" baseline="0">
              <a:solidFill>
                <a:schemeClr val="dk1"/>
              </a:solidFill>
              <a:effectLst/>
              <a:latin typeface="+mn-lt"/>
              <a:ea typeface="+mn-ea"/>
              <a:cs typeface="+mn-cs"/>
            </a:rPr>
            <a:t>Column K</a:t>
          </a:r>
          <a:r>
            <a:rPr lang="en-US" sz="1100" baseline="0">
              <a:solidFill>
                <a:schemeClr val="dk1"/>
              </a:solidFill>
              <a:effectLst/>
              <a:latin typeface="+mn-lt"/>
              <a:ea typeface="+mn-ea"/>
              <a:cs typeface="+mn-cs"/>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spreadsheet will calculate the required ponding area (Af) in </a:t>
          </a:r>
          <a:r>
            <a:rPr lang="en-US" sz="1100" b="1" baseline="0">
              <a:solidFill>
                <a:schemeClr val="dk1"/>
              </a:solidFill>
              <a:effectLst/>
              <a:latin typeface="+mn-lt"/>
              <a:ea typeface="+mn-ea"/>
              <a:cs typeface="+mn-cs"/>
            </a:rPr>
            <a:t>Column N</a:t>
          </a:r>
          <a:r>
            <a:rPr lang="en-US" sz="1100" baseline="0">
              <a:solidFill>
                <a:schemeClr val="dk1"/>
              </a:solidFill>
              <a:effectLst/>
              <a:latin typeface="+mn-lt"/>
              <a:ea typeface="+mn-ea"/>
              <a:cs typeface="+mn-cs"/>
            </a:rPr>
            <a:t>, based on the values entered in </a:t>
          </a:r>
          <a:r>
            <a:rPr lang="en-US" sz="1100" b="1" baseline="0">
              <a:solidFill>
                <a:schemeClr val="dk1"/>
              </a:solidFill>
              <a:effectLst/>
              <a:latin typeface="+mn-lt"/>
              <a:ea typeface="+mn-ea"/>
              <a:cs typeface="+mn-cs"/>
            </a:rPr>
            <a:t>Steps 7 and 8</a:t>
          </a:r>
          <a:r>
            <a:rPr lang="en-US" sz="1100" baseline="0">
              <a:solidFill>
                <a:schemeClr val="dk1"/>
              </a:solidFill>
              <a:effectLst/>
              <a:latin typeface="+mn-lt"/>
              <a:ea typeface="+mn-ea"/>
              <a:cs typeface="+mn-cs"/>
            </a:rPr>
            <a:t>. This area is the level bottom of the bioretention cell. The required ponding area is calculated in square feet.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1</xdr:row>
      <xdr:rowOff>9522</xdr:rowOff>
    </xdr:from>
    <xdr:to>
      <xdr:col>17</xdr:col>
      <xdr:colOff>133350</xdr:colOff>
      <xdr:row>90</xdr:row>
      <xdr:rowOff>123824</xdr:rowOff>
    </xdr:to>
    <xdr:sp macro="" textlink="">
      <xdr:nvSpPr>
        <xdr:cNvPr id="2" name="TextBox 1">
          <a:extLst>
            <a:ext uri="{FF2B5EF4-FFF2-40B4-BE49-F238E27FC236}">
              <a16:creationId xmlns:a16="http://schemas.microsoft.com/office/drawing/2014/main" id="{CF5B8FC1-BDC5-4ED2-ABE7-0CB70C073007}"/>
            </a:ext>
          </a:extLst>
        </xdr:cNvPr>
        <xdr:cNvSpPr txBox="1"/>
      </xdr:nvSpPr>
      <xdr:spPr>
        <a:xfrm>
          <a:off x="7096125" y="171447"/>
          <a:ext cx="3676650" cy="1471612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 WQ_3</a:t>
          </a:r>
          <a:r>
            <a:rPr lang="en-US" sz="1100" b="1" u="sng" baseline="0">
              <a:latin typeface="+mn-lt"/>
            </a:rPr>
            <a:t> (Design Calc 3)</a:t>
          </a:r>
          <a:r>
            <a:rPr lang="en-US" sz="1100" b="1" u="sng">
              <a:latin typeface="+mn-lt"/>
            </a:rPr>
            <a:t> Tab:</a:t>
          </a:r>
        </a:p>
        <a:p>
          <a:endParaRPr lang="en-US" sz="1100" b="1" u="sng">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a:solidFill>
                <a:srgbClr val="FF0000"/>
              </a:solidFill>
              <a:effectLst/>
              <a:latin typeface="+mn-lt"/>
              <a:ea typeface="+mn-ea"/>
              <a:cs typeface="+mn-cs"/>
            </a:rPr>
            <a:t>This sheet will complete </a:t>
          </a:r>
          <a:r>
            <a:rPr lang="en-US" sz="1100" b="1">
              <a:solidFill>
                <a:srgbClr val="FF0000"/>
              </a:solidFill>
              <a:effectLst/>
              <a:latin typeface="+mn-lt"/>
              <a:ea typeface="+mn-ea"/>
              <a:cs typeface="+mn-cs"/>
            </a:rPr>
            <a:t>Step 9</a:t>
          </a:r>
          <a:r>
            <a:rPr lang="en-US" sz="1100" b="0">
              <a:solidFill>
                <a:srgbClr val="FF0000"/>
              </a:solidFill>
              <a:effectLst/>
              <a:latin typeface="+mn-lt"/>
              <a:ea typeface="+mn-ea"/>
              <a:cs typeface="+mn-cs"/>
            </a:rPr>
            <a:t> of the calculation</a:t>
          </a:r>
          <a:r>
            <a:rPr lang="en-US" sz="1100" b="0" baseline="0">
              <a:solidFill>
                <a:srgbClr val="FF0000"/>
              </a:solidFill>
              <a:effectLst/>
              <a:latin typeface="+mn-lt"/>
              <a:ea typeface="+mn-ea"/>
              <a:cs typeface="+mn-cs"/>
            </a:rPr>
            <a:t> method for each bioretention cell. </a:t>
          </a:r>
          <a:endParaRPr lang="en-US" sz="1100">
            <a:solidFill>
              <a:srgbClr val="FF0000"/>
            </a:solidFill>
            <a:effectLst/>
            <a:latin typeface="+mn-lt"/>
          </a:endParaRPr>
        </a:p>
        <a:p>
          <a:pPr marL="171450" indent="-171450">
            <a:buFont typeface="Arial" panose="020B0604020202020204" pitchFamily="34" charset="0"/>
            <a:buChar char="•"/>
          </a:pPr>
          <a:endParaRPr lang="en-US" sz="1100" b="0">
            <a:solidFill>
              <a:srgbClr val="FF0000"/>
            </a:solidFill>
            <a:latin typeface="+mn-lt"/>
          </a:endParaRPr>
        </a:p>
        <a:p>
          <a:pPr marL="171450" indent="-171450">
            <a:buFont typeface="Arial" panose="020B0604020202020204" pitchFamily="34" charset="0"/>
            <a:buChar char="•"/>
          </a:pPr>
          <a:r>
            <a:rPr lang="en-US" sz="1100" b="0">
              <a:solidFill>
                <a:srgbClr val="FF0000"/>
              </a:solidFill>
              <a:latin typeface="+mn-lt"/>
            </a:rPr>
            <a:t>Complete data entry on Tabs WQ_1 (Design Calc 1) and WQ_2 (Design Calc 2) </a:t>
          </a:r>
          <a:r>
            <a:rPr lang="en-US" sz="1100" b="0" u="sng">
              <a:solidFill>
                <a:srgbClr val="FF0000"/>
              </a:solidFill>
              <a:latin typeface="+mn-lt"/>
            </a:rPr>
            <a:t>before</a:t>
          </a:r>
          <a:r>
            <a:rPr lang="en-US" sz="1100" b="0">
              <a:solidFill>
                <a:srgbClr val="FF0000"/>
              </a:solidFill>
              <a:latin typeface="+mn-lt"/>
            </a:rPr>
            <a:t> completing information on this worksheet.</a:t>
          </a:r>
        </a:p>
        <a:p>
          <a:pPr marL="171450" indent="-171450">
            <a:buFont typeface="Arial" panose="020B0604020202020204" pitchFamily="34" charset="0"/>
            <a:buChar char="•"/>
          </a:pPr>
          <a:endParaRPr lang="en-US" sz="1100" b="1">
            <a:solidFill>
              <a:srgbClr val="FF0000"/>
            </a:solidFill>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prstClr val="black"/>
              </a:solidFill>
              <a:effectLst/>
              <a:uLnTx/>
              <a:uFillTx/>
              <a:latin typeface="+mn-lt"/>
              <a:ea typeface="+mn-ea"/>
              <a:cs typeface="+mn-cs"/>
            </a:rPr>
            <a:t>Columns A - D:</a:t>
          </a:r>
          <a:r>
            <a:rPr kumimoji="0" lang="en-US" sz="1100" b="0" i="0" u="none" strike="noStrike" kern="0" cap="none" spc="0" normalizeH="0" baseline="0" noProof="0">
              <a:ln>
                <a:noFill/>
              </a:ln>
              <a:solidFill>
                <a:prstClr val="black"/>
              </a:solidFill>
              <a:effectLst/>
              <a:uLnTx/>
              <a:uFillTx/>
              <a:latin typeface="+mn-lt"/>
              <a:ea typeface="+mn-ea"/>
              <a:cs typeface="+mn-cs"/>
            </a:rPr>
            <a:t> Values from Tab WQ_1 (Design Calc 1) are carried over to these columns for reference.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prstClr val="black"/>
              </a:solidFill>
              <a:effectLst/>
              <a:uLnTx/>
              <a:uFillTx/>
              <a:latin typeface="+mn-lt"/>
              <a:ea typeface="+mn-ea"/>
              <a:cs typeface="+mn-cs"/>
            </a:rPr>
            <a:t>Column E:</a:t>
          </a:r>
          <a:r>
            <a:rPr kumimoji="0" lang="en-US" sz="1100" b="0" i="0" u="none" strike="noStrike" kern="0" cap="none" spc="0" normalizeH="0" baseline="0" noProof="0">
              <a:ln>
                <a:noFill/>
              </a:ln>
              <a:solidFill>
                <a:prstClr val="black"/>
              </a:solidFill>
              <a:effectLst/>
              <a:uLnTx/>
              <a:uFillTx/>
              <a:latin typeface="+mn-lt"/>
              <a:ea typeface="+mn-ea"/>
              <a:cs typeface="+mn-cs"/>
            </a:rPr>
            <a:t> Values from Tab WQ_2 (Design Calc 2), Column M are carried over to these column.</a:t>
          </a:r>
        </a:p>
        <a:p>
          <a:pPr marL="171450" indent="-171450">
            <a:buFont typeface="Arial" panose="020B0604020202020204" pitchFamily="34" charset="0"/>
            <a:buChar char="•"/>
          </a:pPr>
          <a:endParaRPr lang="en-US" sz="1100" b="1">
            <a:solidFill>
              <a:sysClr val="windowText" lastClr="000000"/>
            </a:solidFill>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Column F: </a:t>
          </a:r>
          <a:r>
            <a:rPr lang="en-US" sz="1100" b="0">
              <a:solidFill>
                <a:schemeClr val="dk1"/>
              </a:solidFill>
              <a:effectLst/>
              <a:latin typeface="+mn-lt"/>
              <a:ea typeface="+mn-ea"/>
              <a:cs typeface="+mn-cs"/>
            </a:rPr>
            <a:t>Enter the level ponding area provided</a:t>
          </a:r>
          <a:r>
            <a:rPr lang="en-US" sz="1100" b="0" baseline="0">
              <a:solidFill>
                <a:schemeClr val="dk1"/>
              </a:solidFill>
              <a:effectLst/>
              <a:latin typeface="+mn-lt"/>
              <a:ea typeface="+mn-ea"/>
              <a:cs typeface="+mn-cs"/>
            </a:rPr>
            <a:t> as per the design plans in this column. To fully manage the WQv volume, this should exceed the value shown in </a:t>
          </a:r>
          <a:r>
            <a:rPr lang="en-US" sz="1100" b="1" baseline="0">
              <a:solidFill>
                <a:schemeClr val="dk1"/>
              </a:solidFill>
              <a:effectLst/>
              <a:latin typeface="+mn-lt"/>
              <a:ea typeface="+mn-ea"/>
              <a:cs typeface="+mn-cs"/>
            </a:rPr>
            <a:t>Column E </a:t>
          </a:r>
          <a:r>
            <a:rPr lang="en-US" sz="1100" b="0" baseline="0">
              <a:solidFill>
                <a:schemeClr val="dk1"/>
              </a:solidFill>
              <a:effectLst/>
              <a:latin typeface="+mn-lt"/>
              <a:ea typeface="+mn-ea"/>
              <a:cs typeface="+mn-cs"/>
            </a:rPr>
            <a:t>for each cell.</a:t>
          </a:r>
        </a:p>
        <a:p>
          <a:pPr marL="171450" indent="-171450">
            <a:buFont typeface="Arial" panose="020B0604020202020204" pitchFamily="34" charset="0"/>
            <a:buChar char="•"/>
          </a:pPr>
          <a:endParaRPr lang="en-US" sz="1100" b="1">
            <a:solidFill>
              <a:sysClr val="windowText" lastClr="000000"/>
            </a:solidFill>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Column G: </a:t>
          </a:r>
          <a:r>
            <a:rPr lang="en-US" sz="1100" b="0">
              <a:solidFill>
                <a:schemeClr val="dk1"/>
              </a:solidFill>
              <a:effectLst/>
              <a:latin typeface="+mn-lt"/>
              <a:ea typeface="+mn-ea"/>
              <a:cs typeface="+mn-cs"/>
            </a:rPr>
            <a:t>This column calculates</a:t>
          </a:r>
          <a:r>
            <a:rPr lang="en-US" sz="1100" b="0" baseline="0">
              <a:solidFill>
                <a:schemeClr val="dk1"/>
              </a:solidFill>
              <a:effectLst/>
              <a:latin typeface="+mn-lt"/>
              <a:ea typeface="+mn-ea"/>
              <a:cs typeface="+mn-cs"/>
            </a:rPr>
            <a:t> the % of WQv volume that is treated by each cell. </a:t>
          </a:r>
          <a:r>
            <a:rPr lang="en-US" sz="1100" b="0">
              <a:solidFill>
                <a:schemeClr val="dk1"/>
              </a:solidFill>
              <a:effectLst/>
              <a:latin typeface="+mn-lt"/>
              <a:ea typeface="+mn-ea"/>
              <a:cs typeface="+mn-cs"/>
            </a:rPr>
            <a:t>If</a:t>
          </a:r>
          <a:r>
            <a:rPr lang="en-US" sz="1100" b="0" baseline="0">
              <a:solidFill>
                <a:schemeClr val="dk1"/>
              </a:solidFill>
              <a:effectLst/>
              <a:latin typeface="+mn-lt"/>
              <a:ea typeface="+mn-ea"/>
              <a:cs typeface="+mn-cs"/>
            </a:rPr>
            <a:t> the value of </a:t>
          </a:r>
          <a:r>
            <a:rPr lang="en-US" sz="1100" b="1" baseline="0">
              <a:solidFill>
                <a:schemeClr val="dk1"/>
              </a:solidFill>
              <a:effectLst/>
              <a:latin typeface="+mn-lt"/>
              <a:ea typeface="+mn-ea"/>
              <a:cs typeface="+mn-cs"/>
            </a:rPr>
            <a:t>Column F</a:t>
          </a:r>
          <a:r>
            <a:rPr lang="en-US" sz="1100" b="0" baseline="0">
              <a:solidFill>
                <a:schemeClr val="dk1"/>
              </a:solidFill>
              <a:effectLst/>
              <a:latin typeface="+mn-lt"/>
              <a:ea typeface="+mn-ea"/>
              <a:cs typeface="+mn-cs"/>
            </a:rPr>
            <a:t> in a given row is less than </a:t>
          </a:r>
          <a:r>
            <a:rPr lang="en-US" sz="1100" b="1" baseline="0">
              <a:solidFill>
                <a:schemeClr val="dk1"/>
              </a:solidFill>
              <a:effectLst/>
              <a:latin typeface="+mn-lt"/>
              <a:ea typeface="+mn-ea"/>
              <a:cs typeface="+mn-cs"/>
            </a:rPr>
            <a:t>Column E</a:t>
          </a:r>
          <a:r>
            <a:rPr lang="en-US" sz="1100" b="0" baseline="0">
              <a:solidFill>
                <a:schemeClr val="dk1"/>
              </a:solidFill>
              <a:effectLst/>
              <a:latin typeface="+mn-lt"/>
              <a:ea typeface="+mn-ea"/>
              <a:cs typeface="+mn-cs"/>
            </a:rPr>
            <a:t>, the value in this column will be less than 100%.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baseline="0">
              <a:solidFill>
                <a:srgbClr val="FF0000"/>
              </a:solidFill>
              <a:effectLst/>
              <a:latin typeface="+mn-lt"/>
              <a:ea typeface="+mn-ea"/>
              <a:cs typeface="+mn-cs"/>
            </a:rPr>
            <a:t>To avoid overwhelming any one practice, each BMP element needs to manage at least 30% of the WQv volume being routed through it. This includes the area that drains directly to the practice in addition to any remainder of WQv not treated by upstream practices. If this condition is not met, no treatment credit should be given for that specific permeable paver area. In that case, the value in </a:t>
          </a:r>
          <a:r>
            <a:rPr lang="en-US" sz="1100" b="1" baseline="0">
              <a:solidFill>
                <a:srgbClr val="FF0000"/>
              </a:solidFill>
              <a:effectLst/>
              <a:latin typeface="+mn-lt"/>
              <a:ea typeface="+mn-ea"/>
              <a:cs typeface="+mn-cs"/>
            </a:rPr>
            <a:t>Column G</a:t>
          </a:r>
          <a:r>
            <a:rPr lang="en-US" sz="1100" b="0" baseline="0">
              <a:solidFill>
                <a:srgbClr val="FF0000"/>
              </a:solidFill>
              <a:effectLst/>
              <a:latin typeface="+mn-lt"/>
              <a:ea typeface="+mn-ea"/>
              <a:cs typeface="+mn-cs"/>
            </a:rPr>
            <a:t> will be shaded red. Refer to guidance in ISWMM Section 9.12-2.</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latin typeface="+mn-lt"/>
          </a:endParaRPr>
        </a:p>
        <a:p>
          <a:pPr marL="171450" indent="-171450">
            <a:buFont typeface="Arial" panose="020B0604020202020204" pitchFamily="34" charset="0"/>
            <a:buChar char="•"/>
          </a:pPr>
          <a:r>
            <a:rPr lang="en-US" sz="1100" b="1">
              <a:solidFill>
                <a:sysClr val="windowText" lastClr="000000"/>
              </a:solidFill>
              <a:latin typeface="+mn-lt"/>
            </a:rPr>
            <a:t>Column H: </a:t>
          </a:r>
          <a:r>
            <a:rPr lang="en-US" sz="1100" b="0">
              <a:solidFill>
                <a:sysClr val="windowText" lastClr="000000"/>
              </a:solidFill>
              <a:latin typeface="+mn-lt"/>
            </a:rPr>
            <a:t>The</a:t>
          </a:r>
          <a:r>
            <a:rPr lang="en-US" sz="1100" b="0" baseline="0">
              <a:solidFill>
                <a:sysClr val="windowText" lastClr="000000"/>
              </a:solidFill>
              <a:latin typeface="+mn-lt"/>
            </a:rPr>
            <a:t> WQv volume treated by each cell is calculated in this column (</a:t>
          </a:r>
          <a:r>
            <a:rPr lang="en-US" sz="1100" b="1" baseline="0">
              <a:solidFill>
                <a:sysClr val="windowText" lastClr="000000"/>
              </a:solidFill>
              <a:latin typeface="+mn-lt"/>
            </a:rPr>
            <a:t>Column E x Column G</a:t>
          </a:r>
          <a:r>
            <a:rPr lang="en-US" sz="1100" b="0" baseline="0">
              <a:solidFill>
                <a:sysClr val="windowText" lastClr="000000"/>
              </a:solidFill>
              <a:latin typeface="+mn-lt"/>
            </a:rPr>
            <a:t>). If the value in </a:t>
          </a:r>
          <a:r>
            <a:rPr lang="en-US" sz="1100" b="1" baseline="0">
              <a:solidFill>
                <a:sysClr val="windowText" lastClr="000000"/>
              </a:solidFill>
              <a:latin typeface="+mn-lt"/>
            </a:rPr>
            <a:t>Column G</a:t>
          </a:r>
          <a:r>
            <a:rPr lang="en-US" sz="1100" b="0" baseline="0">
              <a:solidFill>
                <a:sysClr val="windowText" lastClr="000000"/>
              </a:solidFill>
              <a:latin typeface="+mn-lt"/>
            </a:rPr>
            <a:t> for a bioretention cell is less than 30%, the treatment volume will reset to 0 for that cell. </a:t>
          </a:r>
          <a:r>
            <a:rPr lang="en-US" sz="1100" b="0" baseline="0">
              <a:solidFill>
                <a:srgbClr val="FF0000"/>
              </a:solidFill>
              <a:latin typeface="+mn-lt"/>
            </a:rPr>
            <a:t>As per the note above, no WQv treatment credit is given for that bioretention cell in that circumstance.</a:t>
          </a:r>
        </a:p>
        <a:p>
          <a:pPr marL="171450" indent="-171450">
            <a:buFont typeface="Arial" panose="020B0604020202020204" pitchFamily="34" charset="0"/>
            <a:buChar char="•"/>
          </a:pPr>
          <a:endParaRPr lang="en-US" sz="1100" b="0" baseline="0">
            <a:solidFill>
              <a:sysClr val="windowText" lastClr="000000"/>
            </a:solidFill>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Column I: </a:t>
          </a:r>
          <a:r>
            <a:rPr lang="en-US" sz="1100" b="0">
              <a:solidFill>
                <a:schemeClr val="dk1"/>
              </a:solidFill>
              <a:effectLst/>
              <a:latin typeface="+mn-lt"/>
              <a:ea typeface="+mn-ea"/>
              <a:cs typeface="+mn-cs"/>
            </a:rPr>
            <a:t>If the value in </a:t>
          </a:r>
          <a:r>
            <a:rPr lang="en-US" sz="1100" b="1">
              <a:solidFill>
                <a:schemeClr val="dk1"/>
              </a:solidFill>
              <a:effectLst/>
              <a:latin typeface="+mn-lt"/>
              <a:ea typeface="+mn-ea"/>
              <a:cs typeface="+mn-cs"/>
            </a:rPr>
            <a:t>Column</a:t>
          </a:r>
          <a:r>
            <a:rPr lang="en-US" sz="1100" b="1" baseline="0">
              <a:solidFill>
                <a:schemeClr val="dk1"/>
              </a:solidFill>
              <a:effectLst/>
              <a:latin typeface="+mn-lt"/>
              <a:ea typeface="+mn-ea"/>
              <a:cs typeface="+mn-cs"/>
            </a:rPr>
            <a:t> G</a:t>
          </a:r>
          <a:r>
            <a:rPr lang="en-US" sz="1100" b="0" baseline="0">
              <a:solidFill>
                <a:schemeClr val="dk1"/>
              </a:solidFill>
              <a:effectLst/>
              <a:latin typeface="+mn-lt"/>
              <a:ea typeface="+mn-ea"/>
              <a:cs typeface="+mn-cs"/>
            </a:rPr>
            <a:t> is less than 100% for a bioretention cell, the balance of WQv that needs to be treated by downstream practices is calculated in this column (</a:t>
          </a:r>
          <a:r>
            <a:rPr lang="en-US" sz="1100" b="1" baseline="0">
              <a:solidFill>
                <a:schemeClr val="dk1"/>
              </a:solidFill>
              <a:effectLst/>
              <a:latin typeface="+mn-lt"/>
              <a:ea typeface="+mn-ea"/>
              <a:cs typeface="+mn-cs"/>
            </a:rPr>
            <a:t>Tab WQ1 Column K - Column H</a:t>
          </a:r>
          <a:r>
            <a:rPr lang="en-US" sz="1100" b="0" baseline="0">
              <a:solidFill>
                <a:schemeClr val="dk1"/>
              </a:solidFill>
              <a:effectLst/>
              <a:latin typeface="+mn-lt"/>
              <a:ea typeface="+mn-ea"/>
              <a:cs typeface="+mn-cs"/>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baseline="0">
              <a:solidFill>
                <a:schemeClr val="dk1"/>
              </a:solidFill>
              <a:effectLst/>
              <a:latin typeface="+mn-lt"/>
              <a:ea typeface="+mn-ea"/>
              <a:cs typeface="+mn-cs"/>
            </a:rPr>
            <a:t>If </a:t>
          </a:r>
          <a:r>
            <a:rPr lang="en-US" sz="1100" b="1" baseline="0">
              <a:solidFill>
                <a:schemeClr val="dk1"/>
              </a:solidFill>
              <a:effectLst/>
              <a:latin typeface="+mn-lt"/>
              <a:ea typeface="+mn-ea"/>
              <a:cs typeface="+mn-cs"/>
            </a:rPr>
            <a:t>Column I</a:t>
          </a:r>
          <a:r>
            <a:rPr lang="en-US" sz="1100" b="0" baseline="0">
              <a:solidFill>
                <a:schemeClr val="dk1"/>
              </a:solidFill>
              <a:effectLst/>
              <a:latin typeface="+mn-lt"/>
              <a:ea typeface="+mn-ea"/>
              <a:cs typeface="+mn-cs"/>
            </a:rPr>
            <a:t> is greater than 0 for a bioretention cell, that volume should be assigned to the next downstream bioretention cell (or other WQv Best Management Practice), based on direction of surface overflow. For example, if a bioretention cell only has 90% of the ponding area required to treat the WQv, the remaining 10% of the WQv should be added to the next practice downstream. This data is carried back for each bioretention cell to </a:t>
          </a:r>
          <a:r>
            <a:rPr lang="en-US" sz="1100" b="1" baseline="0">
              <a:solidFill>
                <a:schemeClr val="dk1"/>
              </a:solidFill>
              <a:effectLst/>
              <a:latin typeface="+mn-lt"/>
              <a:ea typeface="+mn-ea"/>
              <a:cs typeface="+mn-cs"/>
            </a:rPr>
            <a:t>Column N on Tab WQ_1 </a:t>
          </a:r>
          <a:r>
            <a:rPr lang="en-US" sz="1100" b="0" baseline="0">
              <a:solidFill>
                <a:schemeClr val="dk1"/>
              </a:solidFill>
              <a:effectLst/>
              <a:latin typeface="+mn-lt"/>
              <a:ea typeface="+mn-ea"/>
              <a:cs typeface="+mn-cs"/>
            </a:rPr>
            <a:t>and should be added in the appropriate row for the downstream bioretention cell in </a:t>
          </a:r>
          <a:r>
            <a:rPr lang="en-US" sz="1100" b="1" baseline="0">
              <a:solidFill>
                <a:schemeClr val="dk1"/>
              </a:solidFill>
              <a:effectLst/>
              <a:latin typeface="+mn-lt"/>
              <a:ea typeface="+mn-ea"/>
              <a:cs typeface="+mn-cs"/>
            </a:rPr>
            <a:t>Column I on Tab WQ_1</a:t>
          </a:r>
          <a:r>
            <a:rPr lang="en-US" sz="1100" b="0" baseline="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baseline="0">
              <a:solidFill>
                <a:schemeClr val="dk1"/>
              </a:solidFill>
              <a:effectLst/>
              <a:latin typeface="+mn-lt"/>
              <a:ea typeface="+mn-ea"/>
              <a:cs typeface="+mn-cs"/>
            </a:rPr>
            <a:t>If the untreated WQv is directed to some other type of water quality BMP (permeable paver installation, pond, stormwater wetland, bioswale, etc.), provide a separate description of that arrangement and include separate documentation of design calculations for that practice, as applicable.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Column J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compares the provided ponding area to the impervious area which directly drains to the bioretention cell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Column F /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sz="1100" b="1" i="0" u="none" strike="noStrike" kern="0" cap="none" spc="0" normalizeH="0" baseline="0" noProof="0">
              <a:ln>
                <a:noFill/>
              </a:ln>
              <a:solidFill>
                <a:sysClr val="windowText" lastClr="000000"/>
              </a:solidFill>
              <a:effectLst/>
              <a:uLnTx/>
              <a:uFillTx/>
              <a:latin typeface="+mn-lt"/>
              <a:ea typeface="+mn-ea"/>
              <a:cs typeface="+mn-cs"/>
            </a:rPr>
            <a:t>Tab WQ1 Column E x Tab WQ1 Column F x 43,560 SF/acre</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This is reported as a percentage (%) of the immediate upstream impervious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Row 41</a:t>
          </a:r>
          <a:r>
            <a:rPr lang="en-US" sz="1100" b="0" baseline="0">
              <a:solidFill>
                <a:schemeClr val="dk1"/>
              </a:solidFill>
              <a:effectLst/>
              <a:latin typeface="+mn-lt"/>
              <a:ea typeface="+mn-ea"/>
              <a:cs typeface="+mn-cs"/>
            </a:rPr>
            <a:t>: The total ponding area of all cells will calculated in </a:t>
          </a:r>
          <a:r>
            <a:rPr lang="en-US" sz="1100" b="1" baseline="0">
              <a:solidFill>
                <a:schemeClr val="dk1"/>
              </a:solidFill>
              <a:effectLst/>
              <a:latin typeface="+mn-lt"/>
              <a:ea typeface="+mn-ea"/>
              <a:cs typeface="+mn-cs"/>
            </a:rPr>
            <a:t>Cell F41</a:t>
          </a:r>
          <a:r>
            <a:rPr lang="en-US" sz="1100" b="0" baseline="0">
              <a:solidFill>
                <a:schemeClr val="dk1"/>
              </a:solidFill>
              <a:effectLst/>
              <a:latin typeface="+mn-lt"/>
              <a:ea typeface="+mn-ea"/>
              <a:cs typeface="+mn-cs"/>
            </a:rPr>
            <a:t>. This value may be helpful in calculating material quantities for projects. The total WQv volume treated by the proposed bioretention cells will calculate in </a:t>
          </a:r>
          <a:r>
            <a:rPr lang="en-US" sz="1100" b="1" baseline="0">
              <a:solidFill>
                <a:schemeClr val="dk1"/>
              </a:solidFill>
              <a:effectLst/>
              <a:latin typeface="+mn-lt"/>
              <a:ea typeface="+mn-ea"/>
              <a:cs typeface="+mn-cs"/>
            </a:rPr>
            <a:t>Cell H41</a:t>
          </a:r>
          <a:r>
            <a:rPr lang="en-US" sz="1100" b="0" baseline="0">
              <a:solidFill>
                <a:schemeClr val="dk1"/>
              </a:solidFill>
              <a:effectLst/>
              <a:latin typeface="+mn-lt"/>
              <a:ea typeface="+mn-ea"/>
              <a:cs typeface="+mn-cs"/>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Cell H42</a:t>
          </a:r>
          <a:r>
            <a:rPr lang="en-US" sz="1100" b="0" baseline="0">
              <a:solidFill>
                <a:schemeClr val="dk1"/>
              </a:solidFill>
              <a:effectLst/>
              <a:latin typeface="+mn-lt"/>
              <a:ea typeface="+mn-ea"/>
              <a:cs typeface="+mn-cs"/>
            </a:rPr>
            <a:t>: The total WQv to be treated by all systems will calculate in this cell (from </a:t>
          </a:r>
          <a:r>
            <a:rPr lang="en-US" sz="1100" b="1" baseline="0">
              <a:solidFill>
                <a:schemeClr val="dk1"/>
              </a:solidFill>
              <a:effectLst/>
              <a:latin typeface="+mn-lt"/>
              <a:ea typeface="+mn-ea"/>
              <a:cs typeface="+mn-cs"/>
            </a:rPr>
            <a:t>Cell K41 on Tab WQ_1</a:t>
          </a:r>
          <a:r>
            <a:rPr lang="en-US" sz="1100" b="0" baseline="0">
              <a:solidFill>
                <a:schemeClr val="dk1"/>
              </a:solidFill>
              <a:effectLst/>
              <a:latin typeface="+mn-lt"/>
              <a:ea typeface="+mn-ea"/>
              <a:cs typeface="+mn-cs"/>
            </a:rPr>
            <a:t>). If the value of </a:t>
          </a:r>
          <a:r>
            <a:rPr lang="en-US" sz="1100" b="1" baseline="0">
              <a:solidFill>
                <a:schemeClr val="dk1"/>
              </a:solidFill>
              <a:effectLst/>
              <a:latin typeface="+mn-lt"/>
              <a:ea typeface="+mn-ea"/>
              <a:cs typeface="+mn-cs"/>
            </a:rPr>
            <a:t>Cell H41 </a:t>
          </a:r>
          <a:r>
            <a:rPr lang="en-US" sz="1100" b="0" baseline="0">
              <a:solidFill>
                <a:schemeClr val="dk1"/>
              </a:solidFill>
              <a:effectLst/>
              <a:latin typeface="+mn-lt"/>
              <a:ea typeface="+mn-ea"/>
              <a:cs typeface="+mn-cs"/>
            </a:rPr>
            <a:t>is less than </a:t>
          </a:r>
          <a:r>
            <a:rPr lang="en-US" sz="1100" b="1" baseline="0">
              <a:solidFill>
                <a:schemeClr val="dk1"/>
              </a:solidFill>
              <a:effectLst/>
              <a:latin typeface="+mn-lt"/>
              <a:ea typeface="+mn-ea"/>
              <a:cs typeface="+mn-cs"/>
            </a:rPr>
            <a:t>Cell H42</a:t>
          </a:r>
          <a:r>
            <a:rPr lang="en-US" sz="1100" b="0" baseline="0">
              <a:solidFill>
                <a:schemeClr val="dk1"/>
              </a:solidFill>
              <a:effectLst/>
              <a:latin typeface="+mn-lt"/>
              <a:ea typeface="+mn-ea"/>
              <a:cs typeface="+mn-cs"/>
            </a:rPr>
            <a:t>, a warning indicator </a:t>
          </a:r>
          <a:r>
            <a:rPr lang="en-US" sz="1100" b="0" baseline="0">
              <a:solidFill>
                <a:srgbClr val="FF0000"/>
              </a:solidFill>
              <a:effectLst/>
              <a:latin typeface="+mn-lt"/>
              <a:ea typeface="+mn-ea"/>
              <a:cs typeface="+mn-cs"/>
            </a:rPr>
            <a:t>(!)</a:t>
          </a:r>
          <a:r>
            <a:rPr lang="en-US" sz="1100" b="0" baseline="0">
              <a:solidFill>
                <a:schemeClr val="dk1"/>
              </a:solidFill>
              <a:effectLst/>
              <a:latin typeface="+mn-lt"/>
              <a:ea typeface="+mn-ea"/>
              <a:cs typeface="+mn-cs"/>
            </a:rPr>
            <a:t> will appear in </a:t>
          </a:r>
          <a:r>
            <a:rPr lang="en-US" sz="1100" b="1" baseline="0">
              <a:solidFill>
                <a:schemeClr val="dk1"/>
              </a:solidFill>
              <a:effectLst/>
              <a:latin typeface="+mn-lt"/>
              <a:ea typeface="+mn-ea"/>
              <a:cs typeface="+mn-cs"/>
            </a:rPr>
            <a:t>Cell I42</a:t>
          </a:r>
          <a:r>
            <a:rPr lang="en-US" sz="1100" b="0" baseline="0">
              <a:solidFill>
                <a:schemeClr val="dk1"/>
              </a:solidFill>
              <a:effectLst/>
              <a:latin typeface="+mn-lt"/>
              <a:ea typeface="+mn-ea"/>
              <a:cs typeface="+mn-cs"/>
            </a:rPr>
            <a:t>. If other water quality BMPs are used to manage volumes left untreated by the bioretention cells, provide separate documentation of design calculations for those practices.</a:t>
          </a:r>
        </a:p>
        <a:p>
          <a:pPr marL="171450" indent="-171450">
            <a:buFont typeface="Arial" panose="020B0604020202020204" pitchFamily="34" charset="0"/>
            <a:buChar char="•"/>
          </a:pPr>
          <a:endParaRPr lang="en-US" sz="1100" b="0">
            <a:solidFill>
              <a:sysClr val="windowText" lastClr="000000"/>
            </a:solidFill>
            <a:latin typeface="+mn-lt"/>
          </a:endParaRPr>
        </a:p>
        <a:p>
          <a:pPr marL="171450" indent="-171450">
            <a:buFont typeface="Arial" panose="020B0604020202020204" pitchFamily="34" charset="0"/>
            <a:buChar char="•"/>
          </a:pPr>
          <a:endParaRPr lang="en-US" sz="1100" b="0">
            <a:solidFill>
              <a:sysClr val="windowText" lastClr="000000"/>
            </a:solidFill>
            <a:latin typeface="+mn-l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1</xdr:row>
      <xdr:rowOff>9527</xdr:rowOff>
    </xdr:from>
    <xdr:to>
      <xdr:col>21</xdr:col>
      <xdr:colOff>133350</xdr:colOff>
      <xdr:row>60</xdr:row>
      <xdr:rowOff>66675</xdr:rowOff>
    </xdr:to>
    <xdr:sp macro="" textlink="">
      <xdr:nvSpPr>
        <xdr:cNvPr id="2" name="TextBox 1">
          <a:extLst>
            <a:ext uri="{FF2B5EF4-FFF2-40B4-BE49-F238E27FC236}">
              <a16:creationId xmlns:a16="http://schemas.microsoft.com/office/drawing/2014/main" id="{D06F12CE-0CB9-4355-83AA-3B2C63D25522}"/>
            </a:ext>
          </a:extLst>
        </xdr:cNvPr>
        <xdr:cNvSpPr txBox="1"/>
      </xdr:nvSpPr>
      <xdr:spPr>
        <a:xfrm>
          <a:off x="9334500" y="171452"/>
          <a:ext cx="3962400" cy="1009649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 WQ_4 (Design Calc</a:t>
          </a:r>
          <a:r>
            <a:rPr lang="en-US" sz="1100" b="1" u="sng" baseline="0">
              <a:latin typeface="+mn-lt"/>
            </a:rPr>
            <a:t> 4) </a:t>
          </a:r>
          <a:r>
            <a:rPr lang="en-US" sz="1100" b="1" u="sng">
              <a:latin typeface="+mn-lt"/>
            </a:rPr>
            <a:t>Tab:</a:t>
          </a:r>
        </a:p>
        <a:p>
          <a:endParaRPr lang="en-US" sz="1100" b="1" u="sng">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srgbClr val="FF0000"/>
              </a:solidFill>
              <a:effectLst/>
              <a:uLnTx/>
              <a:uFillTx/>
              <a:latin typeface="+mn-lt"/>
              <a:ea typeface="+mn-ea"/>
              <a:cs typeface="+mn-cs"/>
            </a:rPr>
            <a:t>This sheet will complete </a:t>
          </a:r>
          <a:r>
            <a:rPr kumimoji="0" lang="en-US" sz="1100" b="1" i="0" u="none" strike="noStrike" kern="0" cap="none" spc="0" normalizeH="0" baseline="0" noProof="0">
              <a:ln>
                <a:noFill/>
              </a:ln>
              <a:solidFill>
                <a:srgbClr val="FF0000"/>
              </a:solidFill>
              <a:effectLst/>
              <a:uLnTx/>
              <a:uFillTx/>
              <a:latin typeface="+mn-lt"/>
              <a:ea typeface="+mn-ea"/>
              <a:cs typeface="+mn-cs"/>
            </a:rPr>
            <a:t>Step 10</a:t>
          </a:r>
          <a:r>
            <a:rPr kumimoji="0" lang="en-US" sz="1100" b="0" i="0" u="none" strike="noStrike" kern="0" cap="none" spc="0" normalizeH="0" baseline="0" noProof="0">
              <a:ln>
                <a:noFill/>
              </a:ln>
              <a:solidFill>
                <a:srgbClr val="FF0000"/>
              </a:solidFill>
              <a:effectLst/>
              <a:uLnTx/>
              <a:uFillTx/>
              <a:latin typeface="+mn-lt"/>
              <a:ea typeface="+mn-ea"/>
              <a:cs typeface="+mn-cs"/>
            </a:rPr>
            <a:t> of the calculation method for each bioretention cell. </a:t>
          </a:r>
          <a:r>
            <a:rPr kumimoji="0" lang="en-US" sz="1100" b="1" i="0" u="none" strike="noStrike" kern="0" cap="none" spc="0" normalizeH="0" baseline="0" noProof="0">
              <a:ln>
                <a:noFill/>
              </a:ln>
              <a:solidFill>
                <a:srgbClr val="FF0000"/>
              </a:solidFill>
              <a:effectLst/>
              <a:uLnTx/>
              <a:uFillTx/>
              <a:latin typeface="+mn-lt"/>
              <a:ea typeface="+mn-ea"/>
              <a:cs typeface="+mn-cs"/>
            </a:rPr>
            <a:t>Steps 11 and 12 </a:t>
          </a:r>
          <a:r>
            <a:rPr kumimoji="0" lang="en-US" sz="1100" b="0" i="0" u="none" strike="noStrike" kern="0" cap="none" spc="0" normalizeH="0" baseline="0" noProof="0">
              <a:ln>
                <a:noFill/>
              </a:ln>
              <a:solidFill>
                <a:srgbClr val="FF0000"/>
              </a:solidFill>
              <a:effectLst/>
              <a:uLnTx/>
              <a:uFillTx/>
              <a:latin typeface="+mn-lt"/>
              <a:ea typeface="+mn-ea"/>
              <a:cs typeface="+mn-cs"/>
            </a:rPr>
            <a:t>may require additional calculations to be completed and provided for review, as applicable. Refer to the Bioretention Cell section of ISWMM for additional guidance.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0" i="0" u="none" strike="noStrike" kern="0" cap="none" spc="0" normalizeH="0" baseline="0" noProof="0">
            <a:ln>
              <a:noFill/>
            </a:ln>
            <a:solidFill>
              <a:srgbClr val="FF0000"/>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srgbClr val="FF0000"/>
              </a:solidFill>
              <a:effectLst/>
              <a:uLnTx/>
              <a:uFillTx/>
              <a:latin typeface="+mn-lt"/>
              <a:ea typeface="+mn-ea"/>
              <a:cs typeface="+mn-cs"/>
            </a:rPr>
            <a:t>If the bioretention cells will be designed using the Internal Water Storage (IWS) approach to improve nutrient removals or to meet recharge volume (Rev) goals, this tab may also be used to complete those calculations. </a:t>
          </a:r>
          <a:r>
            <a:rPr kumimoji="0" lang="en-US" sz="1100" b="1" i="0" u="none" strike="noStrike" kern="0" cap="none" spc="0" normalizeH="0" baseline="0" noProof="0">
              <a:ln>
                <a:noFill/>
              </a:ln>
              <a:solidFill>
                <a:srgbClr val="FF0000"/>
              </a:solidFill>
              <a:effectLst/>
              <a:uLnTx/>
              <a:uFillTx/>
              <a:latin typeface="+mn-lt"/>
              <a:ea typeface="+mn-ea"/>
              <a:cs typeface="+mn-cs"/>
            </a:rPr>
            <a:t>If IWS is not part of a bioretention cell system, leave those rows or columns blank.</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0" i="0" u="none" strike="noStrike" kern="0" cap="none" spc="0" normalizeH="0" baseline="0" noProof="0">
            <a:ln>
              <a:noFill/>
            </a:ln>
            <a:solidFill>
              <a:srgbClr val="FF0000"/>
            </a:solidFill>
            <a:effectLst/>
            <a:uLnTx/>
            <a:uFillTx/>
            <a:latin typeface="+mn-lt"/>
            <a:ea typeface="+mn-ea"/>
            <a:cs typeface="+mn-cs"/>
          </a:endParaRPr>
        </a:p>
        <a:p>
          <a:pPr marL="171450" indent="-171450">
            <a:buFont typeface="Arial" panose="020B0604020202020204" pitchFamily="34" charset="0"/>
            <a:buChar char="•"/>
          </a:pPr>
          <a:r>
            <a:rPr lang="en-US" sz="1100" b="0">
              <a:solidFill>
                <a:srgbClr val="FF0000"/>
              </a:solidFill>
              <a:latin typeface="+mn-lt"/>
            </a:rPr>
            <a:t>Complete data entry on tabs WQ_1 through WQ_3</a:t>
          </a:r>
          <a:r>
            <a:rPr lang="en-US" sz="1100" b="0" baseline="0">
              <a:solidFill>
                <a:srgbClr val="FF0000"/>
              </a:solidFill>
              <a:latin typeface="+mn-lt"/>
            </a:rPr>
            <a:t> </a:t>
          </a:r>
          <a:r>
            <a:rPr lang="en-US" sz="1100" b="0" u="sng" baseline="0">
              <a:solidFill>
                <a:srgbClr val="FF0000"/>
              </a:solidFill>
              <a:latin typeface="+mn-lt"/>
            </a:rPr>
            <a:t>before</a:t>
          </a:r>
          <a:r>
            <a:rPr lang="en-US" sz="1100" b="0" baseline="0">
              <a:solidFill>
                <a:srgbClr val="FF0000"/>
              </a:solidFill>
              <a:latin typeface="+mn-lt"/>
            </a:rPr>
            <a:t> completing information on this worksheet.</a:t>
          </a:r>
        </a:p>
        <a:p>
          <a:pPr marL="171450" indent="-171450">
            <a:buFont typeface="Arial" panose="020B0604020202020204" pitchFamily="34" charset="0"/>
            <a:buChar cha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prstClr val="black"/>
              </a:solidFill>
              <a:effectLst/>
              <a:uLnTx/>
              <a:uFillTx/>
              <a:latin typeface="+mn-lt"/>
              <a:ea typeface="+mn-ea"/>
              <a:cs typeface="+mn-cs"/>
            </a:rPr>
            <a:t>Columns A - D:</a:t>
          </a:r>
          <a:r>
            <a:rPr kumimoji="0" lang="en-US" sz="1100" b="0" i="0" u="none" strike="noStrike" kern="0" cap="none" spc="0" normalizeH="0" baseline="0" noProof="0">
              <a:ln>
                <a:noFill/>
              </a:ln>
              <a:solidFill>
                <a:prstClr val="black"/>
              </a:solidFill>
              <a:effectLst/>
              <a:uLnTx/>
              <a:uFillTx/>
              <a:latin typeface="+mn-lt"/>
              <a:ea typeface="+mn-ea"/>
              <a:cs typeface="+mn-cs"/>
            </a:rPr>
            <a:t> Values from Tab WQ_1 (Design Calc 1) are carried over to these columns for reference.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prstClr val="black"/>
              </a:solidFill>
              <a:effectLst/>
              <a:uLnTx/>
              <a:uFillTx/>
              <a:latin typeface="+mn-lt"/>
              <a:ea typeface="+mn-ea"/>
              <a:cs typeface="+mn-cs"/>
            </a:rPr>
            <a:t>Column E:</a:t>
          </a:r>
          <a:r>
            <a:rPr kumimoji="0" lang="en-US" sz="1100" b="0" i="0" u="none" strike="noStrike" kern="0" cap="none" spc="0" normalizeH="0" baseline="0" noProof="0">
              <a:ln>
                <a:noFill/>
              </a:ln>
              <a:solidFill>
                <a:prstClr val="black"/>
              </a:solidFill>
              <a:effectLst/>
              <a:uLnTx/>
              <a:uFillTx/>
              <a:latin typeface="+mn-lt"/>
              <a:ea typeface="+mn-ea"/>
              <a:cs typeface="+mn-cs"/>
            </a:rPr>
            <a:t> The subdrain percolation design flow rate is calculated by multiplying the coefficient of permeability (k) from </a:t>
          </a:r>
          <a:r>
            <a:rPr kumimoji="0" lang="en-US" sz="1100" b="1" i="0" u="none" strike="noStrike" kern="0" cap="none" spc="0" normalizeH="0" baseline="0" noProof="0">
              <a:ln>
                <a:noFill/>
              </a:ln>
              <a:solidFill>
                <a:prstClr val="black"/>
              </a:solidFill>
              <a:effectLst/>
              <a:uLnTx/>
              <a:uFillTx/>
              <a:latin typeface="+mn-lt"/>
              <a:ea typeface="+mn-ea"/>
              <a:cs typeface="+mn-cs"/>
            </a:rPr>
            <a:t>Column L on Tab WQ_2 </a:t>
          </a:r>
          <a:r>
            <a:rPr kumimoji="0" lang="en-US" sz="1100" b="0" i="0" u="none" strike="noStrike" kern="0" cap="none" spc="0" normalizeH="0" baseline="0" noProof="0">
              <a:ln>
                <a:noFill/>
              </a:ln>
              <a:solidFill>
                <a:prstClr val="black"/>
              </a:solidFill>
              <a:effectLst/>
              <a:uLnTx/>
              <a:uFillTx/>
              <a:latin typeface="+mn-lt"/>
              <a:ea typeface="+mn-ea"/>
              <a:cs typeface="+mn-cs"/>
            </a:rPr>
            <a:t>and the ponding area from </a:t>
          </a:r>
          <a:r>
            <a:rPr kumimoji="0" lang="en-US" sz="1100" b="1" i="0" u="none" strike="noStrike" kern="0" cap="none" spc="0" normalizeH="0" baseline="0" noProof="0">
              <a:ln>
                <a:noFill/>
              </a:ln>
              <a:solidFill>
                <a:prstClr val="black"/>
              </a:solidFill>
              <a:effectLst/>
              <a:uLnTx/>
              <a:uFillTx/>
              <a:latin typeface="+mn-lt"/>
              <a:ea typeface="+mn-ea"/>
              <a:cs typeface="+mn-cs"/>
            </a:rPr>
            <a:t>Column F on Tab WQ_3 </a:t>
          </a:r>
          <a:r>
            <a:rPr kumimoji="0" lang="en-US" sz="1100" b="0" i="0" u="none" strike="noStrike" kern="0" cap="none" spc="0" normalizeH="0" baseline="0" noProof="0">
              <a:ln>
                <a:noFill/>
              </a:ln>
              <a:solidFill>
                <a:prstClr val="black"/>
              </a:solidFill>
              <a:effectLst/>
              <a:uLnTx/>
              <a:uFillTx/>
              <a:latin typeface="+mn-lt"/>
              <a:ea typeface="+mn-ea"/>
              <a:cs typeface="+mn-cs"/>
            </a:rPr>
            <a:t>and then dividing by 24 hours and 3,600 sec/hour to get the flow rate in cubic feet per second (cfs). </a:t>
          </a:r>
          <a:r>
            <a:rPr kumimoji="0" lang="en-US" sz="1100" b="0" i="0" u="none" strike="noStrike" kern="0" cap="none" spc="0" normalizeH="0" baseline="0" noProof="0">
              <a:ln>
                <a:noFill/>
              </a:ln>
              <a:solidFill>
                <a:srgbClr val="FF0000"/>
              </a:solidFill>
              <a:effectLst/>
              <a:uLnTx/>
              <a:uFillTx/>
              <a:latin typeface="+mn-lt"/>
              <a:ea typeface="+mn-ea"/>
              <a:cs typeface="+mn-cs"/>
            </a:rPr>
            <a:t>If the subdrain outlet is restricted to control the release rate from the subdrain, enter the expected design flow rate in this column for each cell in this Column.</a:t>
          </a:r>
        </a:p>
        <a:p>
          <a:pPr marL="171450" indent="-171450">
            <a:buFont typeface="Arial" panose="020B0604020202020204" pitchFamily="34" charset="0"/>
            <a:buChar cha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baseline="0">
              <a:latin typeface="+mn-lt"/>
            </a:rPr>
            <a:t>Enter the subdrain size from the design plan in </a:t>
          </a:r>
          <a:r>
            <a:rPr lang="en-US" sz="1100" b="1" baseline="0">
              <a:latin typeface="+mn-lt"/>
            </a:rPr>
            <a:t>Column F.</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Column G </a:t>
          </a:r>
          <a:r>
            <a:rPr lang="en-US" sz="1100" b="0" baseline="0">
              <a:solidFill>
                <a:schemeClr val="dk1"/>
              </a:solidFill>
              <a:effectLst/>
              <a:latin typeface="+mn-lt"/>
              <a:ea typeface="+mn-ea"/>
              <a:cs typeface="+mn-cs"/>
            </a:rPr>
            <a:t>calculates the minimum length of subdrain that should be provided within the </a:t>
          </a:r>
          <a:r>
            <a:rPr lang="en-US" sz="1100" baseline="0">
              <a:solidFill>
                <a:schemeClr val="dk1"/>
              </a:solidFill>
              <a:effectLst/>
              <a:latin typeface="+mn-lt"/>
              <a:ea typeface="+mn-ea"/>
              <a:cs typeface="+mn-cs"/>
            </a:rPr>
            <a:t>aggregate footprint area. This value is calculated by multiplying the ponding area from </a:t>
          </a:r>
          <a:r>
            <a:rPr kumimoji="0" lang="en-US" sz="1100" b="1" i="0" u="none" strike="noStrike" kern="0" cap="none" spc="0" normalizeH="0" baseline="0" noProof="0">
              <a:ln>
                <a:noFill/>
              </a:ln>
              <a:solidFill>
                <a:prstClr val="black"/>
              </a:solidFill>
              <a:effectLst/>
              <a:uLnTx/>
              <a:uFillTx/>
              <a:latin typeface="+mn-lt"/>
              <a:ea typeface="+mn-ea"/>
              <a:cs typeface="+mn-cs"/>
            </a:rPr>
            <a:t>Column F on Tab WQ_3 </a:t>
          </a:r>
          <a:r>
            <a:rPr kumimoji="0" lang="en-US" sz="1100" b="0" i="0" u="none" strike="noStrike" kern="0" cap="none" spc="0" normalizeH="0" baseline="0" noProof="0">
              <a:ln>
                <a:noFill/>
              </a:ln>
              <a:solidFill>
                <a:prstClr val="black"/>
              </a:solidFill>
              <a:effectLst/>
              <a:uLnTx/>
              <a:uFillTx/>
              <a:latin typeface="+mn-lt"/>
              <a:ea typeface="+mn-ea"/>
              <a:cs typeface="+mn-cs"/>
            </a:rPr>
            <a:t>by 10% and then dividing by 2 feet.</a:t>
          </a:r>
          <a:endParaRPr lang="en-US" sz="1100" b="0">
            <a:effectLst/>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latin typeface="+mn-lt"/>
            </a:rPr>
            <a:t>Column H: </a:t>
          </a:r>
          <a:r>
            <a:rPr lang="en-US" sz="1100" b="0" baseline="0">
              <a:latin typeface="+mn-lt"/>
            </a:rPr>
            <a:t>Enter the length of subdrain provided in the design of each bioretention cell. The length listed in </a:t>
          </a:r>
          <a:r>
            <a:rPr lang="en-US" sz="1100" b="1" baseline="0">
              <a:latin typeface="+mn-lt"/>
            </a:rPr>
            <a:t>Column H</a:t>
          </a:r>
          <a:r>
            <a:rPr lang="en-US" sz="1100" b="0" baseline="0">
              <a:latin typeface="+mn-lt"/>
            </a:rPr>
            <a:t> should be longer than the value calculated in </a:t>
          </a:r>
          <a:r>
            <a:rPr lang="en-US" sz="1100" b="1" baseline="0">
              <a:latin typeface="+mn-lt"/>
            </a:rPr>
            <a:t>Column G</a:t>
          </a:r>
          <a:r>
            <a:rPr lang="en-US" sz="1100" b="0" baseline="0">
              <a:latin typeface="+mn-lt"/>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Enter the design depth of the Internal Water Storage (IWS) zone in </a:t>
          </a:r>
          <a:r>
            <a:rPr lang="en-US" sz="1100" b="1" baseline="0">
              <a:latin typeface="+mn-lt"/>
            </a:rPr>
            <a:t>Column I. </a:t>
          </a:r>
          <a:r>
            <a:rPr lang="en-US" sz="1100" b="0" baseline="0">
              <a:latin typeface="+mn-lt"/>
            </a:rPr>
            <a:t>This is measured from the bottom of the IWS zone to the flowline of the elevated subdrain or overflow outlet.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baseline="0">
              <a:latin typeface="+mn-lt"/>
            </a:rPr>
            <a:t>Enter the soil depth above the top of the IWS zone in </a:t>
          </a:r>
          <a:r>
            <a:rPr lang="en-US" sz="1100" b="1" baseline="0">
              <a:latin typeface="+mn-lt"/>
            </a:rPr>
            <a:t>Column J</a:t>
          </a:r>
          <a:r>
            <a:rPr lang="en-US" sz="1100" b="0" baseline="0">
              <a:latin typeface="+mn-lt"/>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1"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applicable, enter the recharge volume to be treated in </a:t>
          </a:r>
          <a:r>
            <a:rPr kumimoji="0" lang="en-US" sz="1100" b="1" i="0" u="none" strike="noStrike" kern="0" cap="none" spc="0" normalizeH="0" baseline="0" noProof="0">
              <a:ln>
                <a:noFill/>
              </a:ln>
              <a:solidFill>
                <a:prstClr val="black"/>
              </a:solidFill>
              <a:effectLst/>
              <a:uLnTx/>
              <a:uFillTx/>
              <a:latin typeface="+mn-lt"/>
              <a:ea typeface="+mn-ea"/>
              <a:cs typeface="+mn-cs"/>
            </a:rPr>
            <a:t>Column M</a:t>
          </a:r>
          <a:r>
            <a:rPr kumimoji="0" lang="en-US" sz="1100" b="0" i="0" u="none" strike="noStrike" kern="0" cap="none" spc="0" normalizeH="0" baseline="0" noProof="0">
              <a:ln>
                <a:noFill/>
              </a:ln>
              <a:solidFill>
                <a:prstClr val="black"/>
              </a:solidFill>
              <a:effectLst/>
              <a:uLnTx/>
              <a:uFillTx/>
              <a:latin typeface="+mn-lt"/>
              <a:ea typeface="+mn-ea"/>
              <a:cs typeface="+mn-cs"/>
            </a:rPr>
            <a:t>. The value of Viws calculated in </a:t>
          </a:r>
          <a:r>
            <a:rPr kumimoji="0" lang="en-US" sz="1100" b="1" i="0" u="none" strike="noStrike" kern="0" cap="none" spc="0" normalizeH="0" baseline="0" noProof="0">
              <a:ln>
                <a:noFill/>
              </a:ln>
              <a:solidFill>
                <a:prstClr val="black"/>
              </a:solidFill>
              <a:effectLst/>
              <a:uLnTx/>
              <a:uFillTx/>
              <a:latin typeface="+mn-lt"/>
              <a:ea typeface="+mn-ea"/>
              <a:cs typeface="+mn-cs"/>
            </a:rPr>
            <a:t>Column L</a:t>
          </a:r>
          <a:r>
            <a:rPr kumimoji="0" lang="en-US" sz="1100" b="0" i="0" u="none" strike="noStrike" kern="0" cap="none" spc="0" normalizeH="0" baseline="0" noProof="0">
              <a:ln>
                <a:noFill/>
              </a:ln>
              <a:solidFill>
                <a:prstClr val="black"/>
              </a:solidFill>
              <a:effectLst/>
              <a:uLnTx/>
              <a:uFillTx/>
              <a:latin typeface="+mn-lt"/>
              <a:ea typeface="+mn-ea"/>
              <a:cs typeface="+mn-cs"/>
            </a:rPr>
            <a:t> should exceed the design recharge volume (</a:t>
          </a:r>
          <a:r>
            <a:rPr kumimoji="0" lang="en-US" sz="1100" b="1" i="0" u="none" strike="noStrike" kern="0" cap="none" spc="0" normalizeH="0" baseline="0" noProof="0">
              <a:ln>
                <a:noFill/>
              </a:ln>
              <a:solidFill>
                <a:prstClr val="black"/>
              </a:solidFill>
              <a:effectLst/>
              <a:uLnTx/>
              <a:uFillTx/>
              <a:latin typeface="+mn-lt"/>
              <a:ea typeface="+mn-ea"/>
              <a:cs typeface="+mn-cs"/>
            </a:rPr>
            <a:t>Column M</a:t>
          </a:r>
          <a:r>
            <a:rPr kumimoji="0" lang="en-US" sz="1100" b="0" i="0" u="none" strike="noStrike" kern="0" cap="none" spc="0" normalizeH="0" baseline="0" noProof="0">
              <a:ln>
                <a:noFill/>
              </a:ln>
              <a:solidFill>
                <a:prstClr val="black"/>
              </a:solidFill>
              <a:effectLst/>
              <a:uLnTx/>
              <a:uFillTx/>
              <a:latin typeface="+mn-lt"/>
              <a:ea typeface="+mn-ea"/>
              <a:cs typeface="+mn-cs"/>
            </a:rPr>
            <a:t>), if the practice is expected to fully meet those requirements. </a:t>
          </a:r>
          <a:r>
            <a:rPr kumimoji="0" lang="en-US" sz="1100" b="0" i="0" u="none" strike="noStrike" kern="0" cap="none" spc="0" normalizeH="0" baseline="0" noProof="0">
              <a:ln>
                <a:noFill/>
              </a:ln>
              <a:solidFill>
                <a:srgbClr val="FF0000"/>
              </a:solidFill>
              <a:effectLst/>
              <a:uLnTx/>
              <a:uFillTx/>
              <a:latin typeface="+mn-lt"/>
              <a:ea typeface="+mn-ea"/>
              <a:cs typeface="+mn-cs"/>
            </a:rPr>
            <a:t>(Requirements for recharge volume vary between jurisdictions and in some cases is not required.)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worksheet will calculate the Hydraulic Residence Time (HRT) in </a:t>
          </a:r>
          <a:r>
            <a:rPr kumimoji="0" lang="en-US" sz="1100" b="1" i="0" u="none" strike="noStrike" kern="0" cap="none" spc="0" normalizeH="0" baseline="0" noProof="0">
              <a:ln>
                <a:noFill/>
              </a:ln>
              <a:solidFill>
                <a:prstClr val="black"/>
              </a:solidFill>
              <a:effectLst/>
              <a:uLnTx/>
              <a:uFillTx/>
              <a:latin typeface="+mn-lt"/>
              <a:ea typeface="+mn-ea"/>
              <a:cs typeface="+mn-cs"/>
            </a:rPr>
            <a:t>Column N</a:t>
          </a:r>
          <a:r>
            <a:rPr kumimoji="0" lang="en-US" sz="1100" b="0" i="0" u="none" strike="noStrike" kern="0" cap="none" spc="0" normalizeH="0" baseline="0" noProof="0">
              <a:ln>
                <a:noFill/>
              </a:ln>
              <a:solidFill>
                <a:prstClr val="black"/>
              </a:solidFill>
              <a:effectLst/>
              <a:uLnTx/>
              <a:uFillTx/>
              <a:latin typeface="+mn-lt"/>
              <a:ea typeface="+mn-ea"/>
              <a:cs typeface="+mn-cs"/>
            </a:rPr>
            <a:t>. This value is the Viws (</a:t>
          </a:r>
          <a:r>
            <a:rPr kumimoji="0" lang="en-US" sz="1100" b="1" i="0" u="none" strike="noStrike" kern="0" cap="none" spc="0" normalizeH="0" baseline="0" noProof="0">
              <a:ln>
                <a:noFill/>
              </a:ln>
              <a:solidFill>
                <a:prstClr val="black"/>
              </a:solidFill>
              <a:effectLst/>
              <a:uLnTx/>
              <a:uFillTx/>
              <a:latin typeface="+mn-lt"/>
              <a:ea typeface="+mn-ea"/>
              <a:cs typeface="+mn-cs"/>
            </a:rPr>
            <a:t>Column L</a:t>
          </a:r>
          <a:r>
            <a:rPr kumimoji="0" lang="en-US" sz="1100" b="0" i="0" u="none" strike="noStrike" kern="0" cap="none" spc="0" normalizeH="0" baseline="0" noProof="0">
              <a:ln>
                <a:noFill/>
              </a:ln>
              <a:solidFill>
                <a:prstClr val="black"/>
              </a:solidFill>
              <a:effectLst/>
              <a:uLnTx/>
              <a:uFillTx/>
              <a:latin typeface="+mn-lt"/>
              <a:ea typeface="+mn-ea"/>
              <a:cs typeface="+mn-cs"/>
            </a:rPr>
            <a:t>) divided by the subdrain design flow rate (</a:t>
          </a:r>
          <a:r>
            <a:rPr kumimoji="0" lang="en-US" sz="1100" b="1" i="0" u="none" strike="noStrike" kern="0" cap="none" spc="0" normalizeH="0" baseline="0" noProof="0">
              <a:ln>
                <a:noFill/>
              </a:ln>
              <a:solidFill>
                <a:prstClr val="black"/>
              </a:solidFill>
              <a:effectLst/>
              <a:uLnTx/>
              <a:uFillTx/>
              <a:latin typeface="+mn-lt"/>
              <a:ea typeface="+mn-ea"/>
              <a:cs typeface="+mn-cs"/>
            </a:rPr>
            <a:t>Column E</a:t>
          </a:r>
          <a:r>
            <a:rPr kumimoji="0" lang="en-US" sz="1100" b="0" i="0" u="none" strike="noStrike" kern="0" cap="none" spc="0" normalizeH="0" baseline="0" noProof="0">
              <a:ln>
                <a:noFill/>
              </a:ln>
              <a:solidFill>
                <a:prstClr val="black"/>
              </a:solidFill>
              <a:effectLst/>
              <a:uLnTx/>
              <a:uFillTx/>
              <a:latin typeface="+mn-lt"/>
              <a:ea typeface="+mn-ea"/>
              <a:cs typeface="+mn-cs"/>
            </a:rPr>
            <a:t>) and then divided by 3,600 seconds per hour.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prstClr val="black"/>
              </a:solidFill>
              <a:effectLst/>
              <a:uLnTx/>
              <a:uFillTx/>
              <a:latin typeface="+mn-lt"/>
              <a:ea typeface="+mn-ea"/>
              <a:cs typeface="+mn-cs"/>
            </a:rPr>
            <a:t>Row 41: </a:t>
          </a:r>
          <a:r>
            <a:rPr kumimoji="0" lang="en-US" sz="1100" b="0" i="0" u="none" strike="noStrike" kern="0" cap="none" spc="0" normalizeH="0" baseline="0" noProof="0">
              <a:ln>
                <a:noFill/>
              </a:ln>
              <a:solidFill>
                <a:prstClr val="black"/>
              </a:solidFill>
              <a:effectLst/>
              <a:uLnTx/>
              <a:uFillTx/>
              <a:latin typeface="+mn-lt"/>
              <a:ea typeface="+mn-ea"/>
              <a:cs typeface="+mn-cs"/>
            </a:rPr>
            <a:t>The total subdrain length will calculate in </a:t>
          </a:r>
          <a:r>
            <a:rPr kumimoji="0" lang="en-US" sz="1100" b="1" i="0" u="none" strike="noStrike" kern="0" cap="none" spc="0" normalizeH="0" baseline="0" noProof="0">
              <a:ln>
                <a:noFill/>
              </a:ln>
              <a:solidFill>
                <a:prstClr val="black"/>
              </a:solidFill>
              <a:effectLst/>
              <a:uLnTx/>
              <a:uFillTx/>
              <a:latin typeface="+mn-lt"/>
              <a:ea typeface="+mn-ea"/>
              <a:cs typeface="+mn-cs"/>
            </a:rPr>
            <a:t>Cell H41</a:t>
          </a:r>
          <a:r>
            <a:rPr kumimoji="0" lang="en-US" sz="1100" b="0" i="0" u="none" strike="noStrike" kern="0" cap="none" spc="0" normalizeH="0" baseline="0" noProof="0">
              <a:ln>
                <a:noFill/>
              </a:ln>
              <a:solidFill>
                <a:prstClr val="black"/>
              </a:solidFill>
              <a:effectLst/>
              <a:uLnTx/>
              <a:uFillTx/>
              <a:latin typeface="+mn-lt"/>
              <a:ea typeface="+mn-ea"/>
              <a:cs typeface="+mn-cs"/>
            </a:rPr>
            <a:t>. The total Viws provided will calculate in </a:t>
          </a:r>
          <a:r>
            <a:rPr kumimoji="0" lang="en-US" sz="1100" b="1" i="0" u="none" strike="noStrike" kern="0" cap="none" spc="0" normalizeH="0" baseline="0" noProof="0">
              <a:ln>
                <a:noFill/>
              </a:ln>
              <a:solidFill>
                <a:prstClr val="black"/>
              </a:solidFill>
              <a:effectLst/>
              <a:uLnTx/>
              <a:uFillTx/>
              <a:latin typeface="+mn-lt"/>
              <a:ea typeface="+mn-ea"/>
              <a:cs typeface="+mn-cs"/>
            </a:rPr>
            <a:t>Cell L41</a:t>
          </a:r>
          <a:r>
            <a:rPr kumimoji="0" lang="en-US" sz="1100" b="0" i="0" u="none" strike="noStrike" kern="0" cap="none" spc="0" normalizeH="0" baseline="0" noProof="0">
              <a:ln>
                <a:noFill/>
              </a:ln>
              <a:solidFill>
                <a:prstClr val="black"/>
              </a:solidFill>
              <a:effectLst/>
              <a:uLnTx/>
              <a:uFillTx/>
              <a:latin typeface="+mn-lt"/>
              <a:ea typeface="+mn-ea"/>
              <a:cs typeface="+mn-cs"/>
            </a:rPr>
            <a:t>. The total target Viws to be treated by the bioretention cells will calculated in </a:t>
          </a:r>
          <a:r>
            <a:rPr kumimoji="0" lang="en-US" sz="1100" b="1" i="0" u="none" strike="noStrike" kern="0" cap="none" spc="0" normalizeH="0" baseline="0" noProof="0">
              <a:ln>
                <a:noFill/>
              </a:ln>
              <a:solidFill>
                <a:prstClr val="black"/>
              </a:solidFill>
              <a:effectLst/>
              <a:uLnTx/>
              <a:uFillTx/>
              <a:latin typeface="+mn-lt"/>
              <a:ea typeface="+mn-ea"/>
              <a:cs typeface="+mn-cs"/>
            </a:rPr>
            <a:t>Cell M41</a:t>
          </a:r>
          <a:r>
            <a:rPr kumimoji="0" lang="en-US" sz="1100" b="0" i="0" u="none" strike="noStrike" kern="0" cap="none" spc="0" normalizeH="0" baseline="0" noProof="0">
              <a:ln>
                <a:noFill/>
              </a:ln>
              <a:solidFill>
                <a:prstClr val="black"/>
              </a:solidFill>
              <a:effectLst/>
              <a:uLnTx/>
              <a:uFillTx/>
              <a:latin typeface="+mn-lt"/>
              <a:ea typeface="+mn-ea"/>
              <a:cs typeface="+mn-cs"/>
            </a:rPr>
            <a:t>. If data is entered in </a:t>
          </a:r>
          <a:r>
            <a:rPr kumimoji="0" lang="en-US" sz="1100" b="1" i="0" u="none" strike="noStrike" kern="0" cap="none" spc="0" normalizeH="0" baseline="0" noProof="0">
              <a:ln>
                <a:noFill/>
              </a:ln>
              <a:solidFill>
                <a:prstClr val="black"/>
              </a:solidFill>
              <a:effectLst/>
              <a:uLnTx/>
              <a:uFillTx/>
              <a:latin typeface="+mn-lt"/>
              <a:ea typeface="+mn-ea"/>
              <a:cs typeface="+mn-cs"/>
            </a:rPr>
            <a:t>Column M</a:t>
          </a:r>
          <a:r>
            <a:rPr kumimoji="0" lang="en-US" sz="1100" b="0" i="0" u="none" strike="noStrike" kern="0" cap="none" spc="0" normalizeH="0" baseline="0" noProof="0">
              <a:ln>
                <a:noFill/>
              </a:ln>
              <a:solidFill>
                <a:prstClr val="black"/>
              </a:solidFill>
              <a:effectLst/>
              <a:uLnTx/>
              <a:uFillTx/>
              <a:latin typeface="+mn-lt"/>
              <a:ea typeface="+mn-ea"/>
              <a:cs typeface="+mn-cs"/>
            </a:rPr>
            <a:t>, the percentage (%) of the total target Viws treated through internal water storage will calculate in </a:t>
          </a:r>
          <a:r>
            <a:rPr kumimoji="0" lang="en-US" sz="1100" b="1" i="0" u="none" strike="noStrike" kern="0" cap="none" spc="0" normalizeH="0" baseline="0" noProof="0">
              <a:ln>
                <a:noFill/>
              </a:ln>
              <a:solidFill>
                <a:prstClr val="black"/>
              </a:solidFill>
              <a:effectLst/>
              <a:uLnTx/>
              <a:uFillTx/>
              <a:latin typeface="+mn-lt"/>
              <a:ea typeface="+mn-ea"/>
              <a:cs typeface="+mn-cs"/>
            </a:rPr>
            <a:t>Cell N41</a:t>
          </a:r>
          <a:r>
            <a:rPr kumimoji="0" lang="en-US" sz="1100" b="0" i="0" u="none" strike="noStrike" kern="0" cap="none" spc="0" normalizeH="0" baseline="0" noProof="0">
              <a:ln>
                <a:noFill/>
              </a:ln>
              <a:solidFill>
                <a:prstClr val="black"/>
              </a:solidFill>
              <a:effectLst/>
              <a:uLnTx/>
              <a:uFillTx/>
              <a:latin typeface="+mn-lt"/>
              <a:ea typeface="+mn-ea"/>
              <a:cs typeface="+mn-cs"/>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i="1"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i="1" baseline="0">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01368-505E-4A06-A3B4-FBBD0D86B04E}">
  <sheetPr>
    <tabColor rgb="FFFF0000"/>
    <pageSetUpPr fitToPage="1"/>
  </sheetPr>
  <dimension ref="A1:K77"/>
  <sheetViews>
    <sheetView tabSelected="1" view="pageBreakPreview" zoomScaleNormal="100" zoomScaleSheetLayoutView="100" workbookViewId="0">
      <selection activeCell="A66" sqref="A66:J66"/>
    </sheetView>
  </sheetViews>
  <sheetFormatPr defaultColWidth="8.85546875" defaultRowHeight="12" x14ac:dyDescent="0.2"/>
  <cols>
    <col min="1" max="3" width="8.85546875" style="4"/>
    <col min="4" max="4" width="10" style="4" customWidth="1"/>
    <col min="5" max="16384" width="8.85546875" style="4"/>
  </cols>
  <sheetData>
    <row r="1" spans="1:10" s="1" customFormat="1" ht="12.75" x14ac:dyDescent="0.2">
      <c r="A1" s="153" t="s">
        <v>110</v>
      </c>
      <c r="B1" s="153"/>
      <c r="C1" s="153"/>
      <c r="D1" s="153"/>
      <c r="E1" s="153"/>
      <c r="F1" s="153"/>
      <c r="G1" s="153"/>
      <c r="H1" s="153"/>
      <c r="I1" s="153"/>
      <c r="J1" s="153"/>
    </row>
    <row r="2" spans="1:10" s="1" customFormat="1" ht="12.75" x14ac:dyDescent="0.2">
      <c r="A2" s="154"/>
      <c r="B2" s="154"/>
      <c r="C2" s="154"/>
      <c r="D2" s="154"/>
      <c r="E2" s="154"/>
      <c r="F2" s="154"/>
      <c r="G2" s="154"/>
      <c r="H2" s="154"/>
      <c r="I2" s="154"/>
    </row>
    <row r="3" spans="1:10" s="2" customFormat="1" x14ac:dyDescent="0.2">
      <c r="B3" s="3"/>
      <c r="C3" s="4"/>
      <c r="D3" s="4"/>
      <c r="E3" s="4"/>
      <c r="F3" s="4"/>
      <c r="G3" s="4"/>
      <c r="H3" s="4"/>
      <c r="I3" s="4"/>
    </row>
    <row r="4" spans="1:10" s="2" customFormat="1" ht="3.6" customHeight="1" x14ac:dyDescent="0.2">
      <c r="B4" s="3"/>
      <c r="C4" s="5"/>
      <c r="D4" s="5"/>
      <c r="E4" s="5"/>
      <c r="F4" s="5"/>
      <c r="G4" s="5"/>
      <c r="H4" s="5"/>
      <c r="I4" s="5"/>
    </row>
    <row r="5" spans="1:10" x14ac:dyDescent="0.2">
      <c r="A5" s="6"/>
      <c r="B5" s="6"/>
      <c r="F5" s="3"/>
      <c r="G5" s="7"/>
    </row>
    <row r="6" spans="1:10" ht="3" customHeight="1" x14ac:dyDescent="0.2">
      <c r="A6" s="3"/>
      <c r="B6" s="3"/>
      <c r="C6" s="5"/>
      <c r="D6" s="5"/>
      <c r="E6" s="5"/>
      <c r="F6" s="3"/>
      <c r="G6" s="5"/>
      <c r="H6" s="5"/>
      <c r="I6" s="5"/>
    </row>
    <row r="7" spans="1:10" x14ac:dyDescent="0.2">
      <c r="A7" s="6"/>
      <c r="B7" s="6"/>
      <c r="F7" s="3"/>
    </row>
    <row r="8" spans="1:10" ht="3.6" customHeight="1" x14ac:dyDescent="0.2">
      <c r="A8" s="3"/>
      <c r="B8" s="3"/>
      <c r="C8" s="5"/>
      <c r="D8" s="5"/>
      <c r="E8" s="5"/>
      <c r="F8" s="3"/>
      <c r="G8" s="5"/>
      <c r="H8" s="5"/>
      <c r="I8" s="5"/>
    </row>
    <row r="9" spans="1:10" x14ac:dyDescent="0.2">
      <c r="A9" s="6"/>
      <c r="B9" s="6"/>
      <c r="C9" s="6"/>
      <c r="D9" s="6"/>
      <c r="E9" s="6"/>
      <c r="F9" s="6"/>
      <c r="G9" s="6"/>
      <c r="H9" s="6"/>
      <c r="I9" s="6"/>
      <c r="J9" s="6"/>
    </row>
    <row r="10" spans="1:10" ht="3.6" customHeight="1" x14ac:dyDescent="0.2"/>
    <row r="11" spans="1:10" x14ac:dyDescent="0.2">
      <c r="A11" s="6"/>
    </row>
    <row r="13" spans="1:10" x14ac:dyDescent="0.2">
      <c r="D13" s="2"/>
      <c r="E13" s="8"/>
    </row>
    <row r="14" spans="1:10" x14ac:dyDescent="0.2">
      <c r="E14" s="8"/>
    </row>
    <row r="15" spans="1:10" ht="3.6" customHeight="1" x14ac:dyDescent="0.2">
      <c r="E15" s="8"/>
    </row>
    <row r="16" spans="1:10" x14ac:dyDescent="0.2">
      <c r="F16" s="8"/>
    </row>
    <row r="18" spans="3:9" x14ac:dyDescent="0.2">
      <c r="D18" s="2"/>
      <c r="E18" s="8"/>
      <c r="F18" s="2"/>
      <c r="G18" s="8"/>
      <c r="H18" s="9"/>
      <c r="I18" s="9"/>
    </row>
    <row r="19" spans="3:9" x14ac:dyDescent="0.2">
      <c r="D19" s="2"/>
      <c r="E19" s="8"/>
      <c r="F19" s="2"/>
      <c r="G19" s="8"/>
      <c r="H19" s="9"/>
      <c r="I19" s="9"/>
    </row>
    <row r="24" spans="3:9" x14ac:dyDescent="0.2">
      <c r="D24" s="2"/>
      <c r="E24" s="8"/>
      <c r="G24" s="2"/>
      <c r="H24" s="8"/>
    </row>
    <row r="25" spans="3:9" x14ac:dyDescent="0.2">
      <c r="D25" s="2"/>
      <c r="E25" s="8"/>
      <c r="G25" s="2"/>
      <c r="H25" s="8"/>
    </row>
    <row r="26" spans="3:9" ht="3" customHeight="1" x14ac:dyDescent="0.2">
      <c r="D26" s="2"/>
      <c r="E26" s="8"/>
      <c r="G26" s="2"/>
      <c r="H26" s="8"/>
    </row>
    <row r="29" spans="3:9" x14ac:dyDescent="0.2">
      <c r="C29" s="8"/>
    </row>
    <row r="31" spans="3:9" x14ac:dyDescent="0.2">
      <c r="E31" s="10"/>
    </row>
    <row r="33" spans="1:8" x14ac:dyDescent="0.2">
      <c r="D33" s="8"/>
    </row>
    <row r="35" spans="1:8" x14ac:dyDescent="0.2">
      <c r="E35" s="8"/>
    </row>
    <row r="37" spans="1:8" x14ac:dyDescent="0.2">
      <c r="E37" s="8"/>
    </row>
    <row r="38" spans="1:8" x14ac:dyDescent="0.2">
      <c r="E38" s="8"/>
    </row>
    <row r="39" spans="1:8" ht="3.6" customHeight="1" x14ac:dyDescent="0.2">
      <c r="E39" s="8"/>
    </row>
    <row r="40" spans="1:8" x14ac:dyDescent="0.2">
      <c r="E40" s="8"/>
    </row>
    <row r="41" spans="1:8" x14ac:dyDescent="0.2">
      <c r="E41" s="8"/>
    </row>
    <row r="43" spans="1:8" x14ac:dyDescent="0.2">
      <c r="A43" s="6"/>
    </row>
    <row r="45" spans="1:8" x14ac:dyDescent="0.2">
      <c r="C45" s="8"/>
      <c r="E45" s="8"/>
      <c r="H45" s="8"/>
    </row>
    <row r="46" spans="1:8" ht="3.6" customHeight="1" x14ac:dyDescent="0.2">
      <c r="A46" s="11"/>
      <c r="B46" s="11"/>
      <c r="C46" s="8"/>
      <c r="E46" s="8"/>
      <c r="H46" s="8"/>
    </row>
    <row r="47" spans="1:8" x14ac:dyDescent="0.2">
      <c r="A47" s="11"/>
      <c r="B47" s="11"/>
      <c r="C47" s="8"/>
    </row>
    <row r="51" spans="3:4" x14ac:dyDescent="0.2">
      <c r="C51" s="8"/>
    </row>
    <row r="52" spans="3:4" x14ac:dyDescent="0.2">
      <c r="C52" s="8"/>
      <c r="D52" s="2"/>
    </row>
    <row r="53" spans="3:4" x14ac:dyDescent="0.2">
      <c r="C53" s="8"/>
      <c r="D53" s="2"/>
    </row>
    <row r="54" spans="3:4" x14ac:dyDescent="0.2">
      <c r="C54" s="8"/>
      <c r="D54" s="2"/>
    </row>
    <row r="55" spans="3:4" x14ac:dyDescent="0.2">
      <c r="C55" s="8"/>
      <c r="D55" s="2"/>
    </row>
    <row r="56" spans="3:4" x14ac:dyDescent="0.2">
      <c r="C56" s="8"/>
      <c r="D56" s="2"/>
    </row>
    <row r="57" spans="3:4" x14ac:dyDescent="0.2">
      <c r="C57" s="8"/>
      <c r="D57" s="2"/>
    </row>
    <row r="58" spans="3:4" x14ac:dyDescent="0.2">
      <c r="C58" s="8"/>
      <c r="D58" s="2"/>
    </row>
    <row r="59" spans="3:4" x14ac:dyDescent="0.2">
      <c r="C59" s="8"/>
      <c r="D59" s="2"/>
    </row>
    <row r="60" spans="3:4" x14ac:dyDescent="0.2">
      <c r="C60" s="8"/>
      <c r="D60" s="2"/>
    </row>
    <row r="61" spans="3:4" x14ac:dyDescent="0.2">
      <c r="C61" s="8"/>
      <c r="D61" s="2"/>
    </row>
    <row r="62" spans="3:4" x14ac:dyDescent="0.2">
      <c r="C62" s="8"/>
      <c r="D62" s="2"/>
    </row>
    <row r="63" spans="3:4" x14ac:dyDescent="0.2">
      <c r="C63" s="8"/>
      <c r="D63" s="2"/>
    </row>
    <row r="64" spans="3:4" x14ac:dyDescent="0.2">
      <c r="C64" s="8"/>
      <c r="D64" s="2"/>
    </row>
    <row r="65" spans="1:11" ht="12.75" thickBot="1" x14ac:dyDescent="0.25">
      <c r="C65" s="8"/>
    </row>
    <row r="66" spans="1:11" ht="15" x14ac:dyDescent="0.25">
      <c r="A66" s="155" t="s">
        <v>12</v>
      </c>
      <c r="B66" s="155"/>
      <c r="C66" s="155"/>
      <c r="D66" s="155"/>
      <c r="E66" s="155"/>
      <c r="F66" s="155"/>
      <c r="G66" s="155"/>
      <c r="H66" s="155"/>
      <c r="I66" s="155"/>
      <c r="J66" s="155"/>
    </row>
    <row r="67" spans="1:11" ht="15" x14ac:dyDescent="0.25">
      <c r="A67" s="156" t="s">
        <v>148</v>
      </c>
      <c r="B67" s="156"/>
      <c r="C67" s="156"/>
      <c r="D67" s="156"/>
      <c r="E67" s="156"/>
      <c r="F67" s="156"/>
      <c r="G67" s="156"/>
      <c r="H67" s="156"/>
      <c r="I67" s="156"/>
      <c r="J67" s="156"/>
    </row>
    <row r="69" spans="1:11" x14ac:dyDescent="0.2">
      <c r="F69" s="12"/>
      <c r="G69" s="12"/>
      <c r="H69" s="12"/>
      <c r="I69" s="12"/>
      <c r="J69" s="12"/>
      <c r="K69" s="13"/>
    </row>
    <row r="70" spans="1:11" x14ac:dyDescent="0.2">
      <c r="F70" s="12"/>
      <c r="G70" s="12"/>
      <c r="H70" s="12"/>
      <c r="I70" s="12"/>
      <c r="J70" s="12"/>
      <c r="K70" s="13"/>
    </row>
    <row r="72" spans="1:11" x14ac:dyDescent="0.2">
      <c r="E72" s="8"/>
    </row>
    <row r="73" spans="1:11" x14ac:dyDescent="0.2">
      <c r="E73" s="8"/>
    </row>
    <row r="74" spans="1:11" x14ac:dyDescent="0.2">
      <c r="E74" s="8"/>
    </row>
    <row r="75" spans="1:11" x14ac:dyDescent="0.2">
      <c r="E75" s="8"/>
    </row>
    <row r="76" spans="1:11" x14ac:dyDescent="0.2">
      <c r="E76" s="8"/>
    </row>
    <row r="77" spans="1:11" x14ac:dyDescent="0.2">
      <c r="E77" s="8"/>
    </row>
  </sheetData>
  <sheetProtection algorithmName="SHA-512" hashValue="AlHEJHpZEqZFVCkbMEHayP9+6pUQ4JxtPRpobHqOsOaH1XUWJ0d8HS52dmGciaq+h3O32xhPNzE7Lcg1Hy3Rrg==" saltValue="6XapofXqzs1pvQ4kVS9eEg==" spinCount="100000" sheet="1" selectLockedCells="1" selectUnlockedCells="1"/>
  <mergeCells count="4">
    <mergeCell ref="A1:J1"/>
    <mergeCell ref="A2:I2"/>
    <mergeCell ref="A66:J66"/>
    <mergeCell ref="A67:J67"/>
  </mergeCells>
  <printOptions horizontalCentered="1" verticalCentered="1"/>
  <pageMargins left="0.25" right="0.25" top="0.75" bottom="0.75" header="0.3" footer="0.3"/>
  <pageSetup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1AE7F-B2CC-4709-9946-AF4B5BD43918}">
  <sheetPr>
    <tabColor theme="9" tint="0.59999389629810485"/>
    <pageSetUpPr fitToPage="1"/>
  </sheetPr>
  <dimension ref="A1:L54"/>
  <sheetViews>
    <sheetView view="pageBreakPreview" zoomScaleNormal="100" zoomScaleSheetLayoutView="100" workbookViewId="0">
      <selection activeCell="E21" sqref="E21"/>
    </sheetView>
  </sheetViews>
  <sheetFormatPr defaultColWidth="8.85546875" defaultRowHeight="12" x14ac:dyDescent="0.2"/>
  <cols>
    <col min="1" max="5" width="8.85546875" style="15"/>
    <col min="6" max="8" width="27.7109375" style="15" customWidth="1"/>
    <col min="9" max="9" width="11.5703125" style="15" customWidth="1"/>
    <col min="10" max="16384" width="8.85546875" style="15"/>
  </cols>
  <sheetData>
    <row r="1" spans="1:12" ht="12.75" x14ac:dyDescent="0.2">
      <c r="A1" s="160" t="s">
        <v>111</v>
      </c>
      <c r="B1" s="160"/>
      <c r="C1" s="160"/>
      <c r="D1" s="160"/>
      <c r="E1" s="160"/>
      <c r="F1" s="160"/>
      <c r="G1" s="160"/>
      <c r="H1" s="160"/>
      <c r="I1" s="160"/>
      <c r="J1" s="14"/>
    </row>
    <row r="2" spans="1:12" ht="12.75" x14ac:dyDescent="0.2">
      <c r="A2" s="160" t="s">
        <v>14</v>
      </c>
      <c r="B2" s="160"/>
      <c r="C2" s="160"/>
      <c r="D2" s="160"/>
      <c r="E2" s="160"/>
      <c r="F2" s="160"/>
      <c r="G2" s="160"/>
      <c r="H2" s="160"/>
      <c r="I2" s="160"/>
    </row>
    <row r="3" spans="1:12" s="16" customFormat="1" ht="12.75" thickBot="1" x14ac:dyDescent="0.25">
      <c r="B3" s="17" t="s">
        <v>1</v>
      </c>
      <c r="C3" s="166" t="s">
        <v>5</v>
      </c>
      <c r="D3" s="166"/>
      <c r="E3" s="166"/>
      <c r="F3" s="166"/>
      <c r="G3" s="166"/>
      <c r="H3" s="166"/>
      <c r="I3" s="166"/>
      <c r="L3" s="18"/>
    </row>
    <row r="4" spans="1:12" s="16" customFormat="1" ht="3.6" customHeight="1" x14ac:dyDescent="0.2">
      <c r="B4" s="17"/>
      <c r="C4" s="19"/>
      <c r="D4" s="19"/>
      <c r="E4" s="19"/>
      <c r="F4" s="19"/>
      <c r="G4" s="19"/>
      <c r="H4" s="19"/>
      <c r="I4" s="19"/>
      <c r="L4" s="18"/>
    </row>
    <row r="5" spans="1:12" ht="12.75" thickBot="1" x14ac:dyDescent="0.25">
      <c r="A5" s="165" t="s">
        <v>6</v>
      </c>
      <c r="B5" s="165"/>
      <c r="C5" s="166" t="s">
        <v>7</v>
      </c>
      <c r="D5" s="166"/>
      <c r="E5" s="166"/>
      <c r="F5" s="17" t="s">
        <v>0</v>
      </c>
      <c r="G5" s="167">
        <f ca="1">TODAY()</f>
        <v>45644</v>
      </c>
      <c r="H5" s="166"/>
      <c r="I5" s="166"/>
      <c r="L5" s="18"/>
    </row>
    <row r="6" spans="1:12" ht="3" customHeight="1" x14ac:dyDescent="0.2">
      <c r="A6" s="17"/>
      <c r="B6" s="17"/>
      <c r="C6" s="19"/>
      <c r="D6" s="19"/>
      <c r="E6" s="19"/>
      <c r="F6" s="17"/>
      <c r="G6" s="19"/>
      <c r="H6" s="19"/>
      <c r="I6" s="19"/>
      <c r="L6" s="18"/>
    </row>
    <row r="7" spans="1:12" ht="12.75" thickBot="1" x14ac:dyDescent="0.25">
      <c r="A7" s="165" t="s">
        <v>8</v>
      </c>
      <c r="B7" s="165"/>
      <c r="C7" s="166" t="s">
        <v>9</v>
      </c>
      <c r="D7" s="166"/>
      <c r="E7" s="166"/>
      <c r="F7" s="17" t="s">
        <v>10</v>
      </c>
      <c r="G7" s="166" t="s">
        <v>11</v>
      </c>
      <c r="H7" s="166"/>
      <c r="I7" s="166"/>
      <c r="L7" s="18"/>
    </row>
    <row r="8" spans="1:12" ht="3.6" customHeight="1" x14ac:dyDescent="0.2">
      <c r="A8" s="20"/>
      <c r="B8" s="20"/>
      <c r="C8" s="20"/>
      <c r="D8" s="20"/>
      <c r="E8" s="20"/>
      <c r="F8" s="20"/>
      <c r="G8" s="20"/>
      <c r="H8" s="20"/>
    </row>
    <row r="9" spans="1:12" x14ac:dyDescent="0.2">
      <c r="A9" s="21" t="s">
        <v>15</v>
      </c>
      <c r="B9" s="21"/>
      <c r="C9" s="21"/>
      <c r="D9" s="21"/>
      <c r="E9" s="21"/>
      <c r="F9" s="22"/>
      <c r="G9" s="22"/>
      <c r="H9" s="22"/>
      <c r="I9" s="23"/>
    </row>
    <row r="10" spans="1:12" x14ac:dyDescent="0.2">
      <c r="F10" s="24"/>
      <c r="G10" s="24"/>
      <c r="H10" s="24"/>
      <c r="I10" s="25"/>
    </row>
    <row r="11" spans="1:12" ht="15" x14ac:dyDescent="0.25">
      <c r="A11" s="26" t="s">
        <v>95</v>
      </c>
      <c r="B11" s="26"/>
      <c r="C11" s="26"/>
      <c r="D11" s="26"/>
      <c r="E11" s="26"/>
      <c r="F11" s="27"/>
      <c r="G11" s="27"/>
      <c r="H11" s="27"/>
      <c r="I11" s="28"/>
    </row>
    <row r="12" spans="1:12" ht="15.75" thickBot="1" x14ac:dyDescent="0.3">
      <c r="A12" s="26"/>
      <c r="B12" s="26" t="s">
        <v>16</v>
      </c>
      <c r="C12" s="29"/>
      <c r="D12" s="26" t="s">
        <v>17</v>
      </c>
      <c r="E12" s="29"/>
      <c r="F12" s="30">
        <f>'WQ_1 - Design Calc 1'!E41</f>
        <v>12</v>
      </c>
      <c r="G12" s="31" t="s">
        <v>2</v>
      </c>
      <c r="H12" s="32">
        <f>F12*43560</f>
        <v>522720</v>
      </c>
      <c r="I12" s="33" t="s">
        <v>23</v>
      </c>
    </row>
    <row r="13" spans="1:12" ht="15" x14ac:dyDescent="0.25">
      <c r="A13" s="26"/>
      <c r="B13" s="26"/>
      <c r="C13" s="26"/>
      <c r="D13" s="26"/>
      <c r="E13" s="26"/>
      <c r="F13" s="27"/>
      <c r="G13" s="27"/>
      <c r="H13" s="27"/>
      <c r="I13" s="28"/>
    </row>
    <row r="14" spans="1:12" ht="15" x14ac:dyDescent="0.25">
      <c r="A14" s="26" t="s">
        <v>96</v>
      </c>
      <c r="B14" s="26"/>
      <c r="C14" s="26"/>
      <c r="D14" s="26"/>
      <c r="E14" s="26"/>
      <c r="F14" s="27"/>
      <c r="G14" s="27"/>
      <c r="H14" s="27"/>
      <c r="I14" s="28"/>
    </row>
    <row r="15" spans="1:12" ht="15.75" thickBot="1" x14ac:dyDescent="0.3">
      <c r="A15" s="26"/>
      <c r="B15" s="26" t="s">
        <v>16</v>
      </c>
      <c r="C15" s="29"/>
      <c r="D15" s="26" t="s">
        <v>17</v>
      </c>
      <c r="E15" s="29"/>
      <c r="F15" s="34"/>
      <c r="G15" s="27"/>
      <c r="H15" s="27"/>
      <c r="I15" s="28"/>
    </row>
    <row r="16" spans="1:12" ht="15" x14ac:dyDescent="0.25">
      <c r="A16" s="26"/>
      <c r="B16" s="26"/>
      <c r="C16" s="26"/>
      <c r="D16" s="26"/>
      <c r="E16" s="26"/>
      <c r="F16" s="27"/>
      <c r="G16" s="27"/>
      <c r="H16" s="27"/>
      <c r="I16" s="28"/>
    </row>
    <row r="17" spans="1:10" ht="15" x14ac:dyDescent="0.25">
      <c r="A17" s="26" t="s">
        <v>97</v>
      </c>
      <c r="B17" s="26"/>
      <c r="C17" s="26"/>
      <c r="D17" s="26"/>
      <c r="E17" s="26"/>
      <c r="F17" s="27"/>
      <c r="G17" s="27"/>
      <c r="H17" s="27"/>
      <c r="I17" s="28"/>
    </row>
    <row r="18" spans="1:10" ht="15" x14ac:dyDescent="0.25">
      <c r="A18" s="26"/>
      <c r="B18" s="161"/>
      <c r="C18" s="162"/>
      <c r="D18" s="26"/>
      <c r="E18" s="26"/>
      <c r="F18" s="32">
        <f>'WQ_1 - Design Calc 1'!K41</f>
        <v>31808.75</v>
      </c>
      <c r="G18" s="31" t="s">
        <v>4</v>
      </c>
      <c r="H18" s="27"/>
      <c r="I18" s="28"/>
    </row>
    <row r="19" spans="1:10" ht="15" x14ac:dyDescent="0.25">
      <c r="A19" s="26"/>
      <c r="B19" s="26"/>
      <c r="C19" s="26"/>
      <c r="D19" s="26"/>
      <c r="E19" s="26"/>
      <c r="F19" s="27"/>
      <c r="G19" s="27"/>
      <c r="H19" s="27"/>
      <c r="I19" s="28"/>
    </row>
    <row r="20" spans="1:10" ht="15" x14ac:dyDescent="0.25">
      <c r="A20" s="26" t="s">
        <v>98</v>
      </c>
      <c r="B20" s="26"/>
      <c r="C20" s="26"/>
      <c r="D20" s="26"/>
      <c r="E20" s="26"/>
      <c r="F20" s="27"/>
      <c r="G20" s="27"/>
      <c r="H20" s="27"/>
      <c r="I20" s="28"/>
    </row>
    <row r="21" spans="1:10" ht="15.75" thickBot="1" x14ac:dyDescent="0.3">
      <c r="A21" s="26"/>
      <c r="B21" s="26" t="s">
        <v>16</v>
      </c>
      <c r="C21" s="29"/>
      <c r="D21" s="26" t="s">
        <v>17</v>
      </c>
      <c r="E21" s="29"/>
      <c r="F21" s="32"/>
      <c r="G21" s="31"/>
      <c r="H21" s="27"/>
      <c r="I21" s="28"/>
    </row>
    <row r="22" spans="1:10" ht="15" x14ac:dyDescent="0.25">
      <c r="A22" s="26"/>
      <c r="B22" s="26"/>
      <c r="C22" s="26"/>
      <c r="D22" s="26"/>
      <c r="E22" s="26"/>
      <c r="F22" s="27"/>
      <c r="G22" s="27"/>
      <c r="H22" s="27"/>
      <c r="I22" s="28"/>
    </row>
    <row r="23" spans="1:10" ht="15" x14ac:dyDescent="0.25">
      <c r="A23" s="26" t="s">
        <v>150</v>
      </c>
      <c r="B23" s="26"/>
      <c r="C23" s="26"/>
      <c r="D23" s="26"/>
      <c r="E23" s="26"/>
      <c r="F23" s="27"/>
      <c r="G23" s="27"/>
      <c r="H23" s="27"/>
      <c r="I23" s="28"/>
      <c r="J23" s="35"/>
    </row>
    <row r="24" spans="1:10" ht="15.75" thickBot="1" x14ac:dyDescent="0.3">
      <c r="A24" s="26"/>
      <c r="B24" s="26" t="s">
        <v>16</v>
      </c>
      <c r="C24" s="29"/>
      <c r="D24" s="26" t="s">
        <v>17</v>
      </c>
      <c r="E24" s="29"/>
      <c r="F24" s="27"/>
      <c r="G24" s="27"/>
      <c r="H24" s="27"/>
      <c r="I24" s="28"/>
    </row>
    <row r="25" spans="1:10" ht="15" x14ac:dyDescent="0.25">
      <c r="A25" s="26"/>
      <c r="B25" s="26"/>
      <c r="C25" s="26"/>
      <c r="D25" s="26"/>
      <c r="E25" s="26"/>
      <c r="F25" s="27"/>
      <c r="G25" s="27"/>
      <c r="H25" s="27"/>
      <c r="I25" s="28"/>
    </row>
    <row r="26" spans="1:10" ht="15" x14ac:dyDescent="0.25">
      <c r="A26" s="26" t="s">
        <v>117</v>
      </c>
      <c r="B26" s="26"/>
      <c r="C26" s="26"/>
      <c r="D26" s="26"/>
      <c r="E26" s="26"/>
      <c r="F26" s="27"/>
      <c r="G26" s="27"/>
      <c r="H26" s="27"/>
      <c r="I26" s="28"/>
    </row>
    <row r="28" spans="1:10" ht="15" x14ac:dyDescent="0.25">
      <c r="A28" s="26" t="s">
        <v>99</v>
      </c>
      <c r="B28" s="26"/>
      <c r="C28" s="26"/>
      <c r="D28" s="26"/>
      <c r="E28" s="26"/>
      <c r="F28" s="27"/>
      <c r="G28" s="27"/>
      <c r="H28" s="27"/>
      <c r="I28" s="28"/>
    </row>
    <row r="29" spans="1:10" ht="15" x14ac:dyDescent="0.25">
      <c r="A29" s="26"/>
      <c r="B29" s="26"/>
      <c r="C29" s="26"/>
      <c r="D29" s="26"/>
      <c r="E29" s="26"/>
      <c r="F29" s="27"/>
      <c r="G29" s="27"/>
      <c r="H29" s="27"/>
      <c r="I29" s="28"/>
      <c r="J29" s="35"/>
    </row>
    <row r="30" spans="1:10" ht="15" x14ac:dyDescent="0.25">
      <c r="A30" s="26" t="s">
        <v>118</v>
      </c>
      <c r="B30" s="26"/>
      <c r="C30" s="26"/>
      <c r="D30" s="26"/>
      <c r="E30" s="26"/>
      <c r="F30" s="27"/>
      <c r="G30" s="27"/>
      <c r="H30" s="27"/>
      <c r="I30" s="28"/>
    </row>
    <row r="31" spans="1:10" ht="15" x14ac:dyDescent="0.25">
      <c r="A31" s="26"/>
      <c r="B31" s="163"/>
      <c r="C31" s="163"/>
      <c r="D31" s="163"/>
      <c r="E31" s="163"/>
      <c r="F31" s="163"/>
      <c r="G31" s="163"/>
      <c r="H31" s="163"/>
      <c r="I31" s="163"/>
    </row>
    <row r="32" spans="1:10" ht="15.75" thickBot="1" x14ac:dyDescent="0.3">
      <c r="A32" s="26"/>
      <c r="B32" s="164"/>
      <c r="C32" s="164"/>
      <c r="D32" s="164"/>
      <c r="E32" s="164"/>
      <c r="F32" s="164"/>
      <c r="G32" s="164"/>
      <c r="H32" s="164"/>
      <c r="I32" s="164"/>
    </row>
    <row r="33" spans="1:10" ht="15" x14ac:dyDescent="0.25">
      <c r="A33" s="26"/>
      <c r="B33" s="26"/>
      <c r="C33" s="26"/>
      <c r="D33" s="26"/>
      <c r="E33" s="26"/>
      <c r="F33" s="27"/>
      <c r="G33" s="27"/>
      <c r="H33" s="27"/>
      <c r="I33" s="28"/>
    </row>
    <row r="34" spans="1:10" ht="15" x14ac:dyDescent="0.25">
      <c r="A34" s="26" t="s">
        <v>119</v>
      </c>
      <c r="B34" s="26"/>
      <c r="C34" s="26"/>
      <c r="D34" s="26"/>
      <c r="E34" s="26"/>
      <c r="F34" s="27"/>
      <c r="G34" s="27"/>
      <c r="H34" s="27"/>
      <c r="I34" s="28"/>
      <c r="J34" s="35"/>
    </row>
    <row r="35" spans="1:10" ht="15" x14ac:dyDescent="0.25">
      <c r="A35" s="36" t="s">
        <v>18</v>
      </c>
      <c r="B35" s="158"/>
      <c r="C35" s="158"/>
      <c r="D35" s="158"/>
      <c r="E35" s="158"/>
      <c r="F35" s="158"/>
      <c r="G35" s="158"/>
      <c r="H35" s="158"/>
      <c r="I35" s="158"/>
    </row>
    <row r="36" spans="1:10" ht="15" x14ac:dyDescent="0.25">
      <c r="A36" s="36" t="s">
        <v>18</v>
      </c>
      <c r="B36" s="158"/>
      <c r="C36" s="158"/>
      <c r="D36" s="158"/>
      <c r="E36" s="158"/>
      <c r="F36" s="158"/>
      <c r="G36" s="158"/>
      <c r="H36" s="158"/>
      <c r="I36" s="158"/>
    </row>
    <row r="37" spans="1:10" ht="15" x14ac:dyDescent="0.25">
      <c r="A37" s="36" t="s">
        <v>18</v>
      </c>
      <c r="B37" s="158"/>
      <c r="C37" s="158"/>
      <c r="D37" s="158"/>
      <c r="E37" s="158"/>
      <c r="F37" s="158"/>
      <c r="G37" s="158"/>
      <c r="H37" s="158"/>
      <c r="I37" s="158"/>
    </row>
    <row r="38" spans="1:10" ht="15.75" thickBot="1" x14ac:dyDescent="0.3">
      <c r="A38" s="36" t="s">
        <v>18</v>
      </c>
      <c r="B38" s="159"/>
      <c r="C38" s="159"/>
      <c r="D38" s="159"/>
      <c r="E38" s="159"/>
      <c r="F38" s="159"/>
      <c r="G38" s="159"/>
      <c r="H38" s="159"/>
      <c r="I38" s="159"/>
    </row>
    <row r="39" spans="1:10" ht="15" x14ac:dyDescent="0.25">
      <c r="A39" s="26"/>
      <c r="B39" s="26"/>
      <c r="C39" s="26"/>
      <c r="D39" s="26"/>
      <c r="E39" s="26"/>
      <c r="F39" s="27"/>
      <c r="G39" s="27"/>
      <c r="H39" s="27"/>
      <c r="I39" s="28"/>
    </row>
    <row r="40" spans="1:10" ht="15" x14ac:dyDescent="0.25">
      <c r="A40" s="26" t="s">
        <v>120</v>
      </c>
      <c r="B40" s="26"/>
      <c r="C40" s="26"/>
      <c r="D40" s="26"/>
      <c r="E40" s="26"/>
      <c r="F40" s="27"/>
      <c r="G40" s="27"/>
      <c r="H40" s="27"/>
      <c r="I40" s="28"/>
    </row>
    <row r="41" spans="1:10" ht="15.75" thickBot="1" x14ac:dyDescent="0.3">
      <c r="A41" s="26"/>
      <c r="B41" s="26"/>
      <c r="C41" s="26"/>
      <c r="D41" s="26"/>
      <c r="E41" s="36" t="s">
        <v>24</v>
      </c>
      <c r="F41" s="37">
        <v>0.75</v>
      </c>
      <c r="G41" s="27"/>
      <c r="H41" s="27"/>
      <c r="I41" s="28"/>
    </row>
    <row r="42" spans="1:10" ht="15.75" thickBot="1" x14ac:dyDescent="0.3">
      <c r="A42" s="26"/>
      <c r="B42" s="38"/>
      <c r="C42" s="38"/>
      <c r="D42" s="38"/>
      <c r="E42" s="39" t="s">
        <v>25</v>
      </c>
      <c r="F42" s="37">
        <v>0.15</v>
      </c>
      <c r="G42" s="38"/>
      <c r="H42" s="38"/>
      <c r="I42" s="38"/>
    </row>
    <row r="43" spans="1:10" ht="15.75" thickBot="1" x14ac:dyDescent="0.3">
      <c r="A43" s="26"/>
      <c r="B43" s="38"/>
      <c r="C43" s="38"/>
      <c r="D43" s="38"/>
      <c r="E43" s="39" t="s">
        <v>26</v>
      </c>
      <c r="F43" s="37">
        <v>0.1</v>
      </c>
      <c r="G43" s="38"/>
      <c r="H43" s="38"/>
      <c r="I43" s="38"/>
    </row>
    <row r="44" spans="1:10" ht="15" x14ac:dyDescent="0.25">
      <c r="A44" s="26"/>
      <c r="B44" s="38"/>
      <c r="C44" s="38"/>
      <c r="D44" s="38"/>
      <c r="E44" s="39" t="s">
        <v>27</v>
      </c>
      <c r="F44" s="40">
        <f>SUM(F41:F43)</f>
        <v>1</v>
      </c>
      <c r="G44" s="38"/>
      <c r="H44" s="38"/>
      <c r="I44" s="38"/>
    </row>
    <row r="45" spans="1:10" ht="15" x14ac:dyDescent="0.25">
      <c r="A45" s="26"/>
      <c r="B45" s="38"/>
      <c r="C45" s="38"/>
      <c r="D45" s="38"/>
      <c r="E45" s="39"/>
      <c r="F45" s="40"/>
      <c r="G45" s="38"/>
      <c r="H45" s="38"/>
      <c r="I45" s="38"/>
    </row>
    <row r="46" spans="1:10" ht="15" x14ac:dyDescent="0.25">
      <c r="A46" s="26" t="s">
        <v>121</v>
      </c>
      <c r="B46" s="26"/>
      <c r="C46" s="26"/>
      <c r="D46" s="26"/>
      <c r="E46" s="26"/>
      <c r="F46" s="27"/>
      <c r="G46" s="27"/>
      <c r="H46" s="27"/>
      <c r="I46" s="28"/>
    </row>
    <row r="47" spans="1:10" ht="15" x14ac:dyDescent="0.25">
      <c r="A47" s="26"/>
      <c r="B47" s="26"/>
      <c r="C47" s="26"/>
      <c r="D47" s="26"/>
      <c r="E47" s="26"/>
      <c r="F47" s="34" t="s">
        <v>29</v>
      </c>
      <c r="G47" s="31" t="s">
        <v>30</v>
      </c>
      <c r="H47" s="27"/>
      <c r="I47" s="28"/>
    </row>
    <row r="48" spans="1:10" ht="15.75" thickBot="1" x14ac:dyDescent="0.3">
      <c r="A48" s="26"/>
      <c r="B48" s="26"/>
      <c r="C48" s="26"/>
      <c r="D48" s="26"/>
      <c r="E48" s="36" t="s">
        <v>24</v>
      </c>
      <c r="F48" s="41"/>
      <c r="G48" s="42"/>
      <c r="H48" s="27"/>
      <c r="I48" s="28"/>
    </row>
    <row r="49" spans="1:9" ht="15.75" thickBot="1" x14ac:dyDescent="0.3">
      <c r="A49" s="26"/>
      <c r="B49" s="38"/>
      <c r="C49" s="38"/>
      <c r="D49" s="38"/>
      <c r="E49" s="39" t="s">
        <v>25</v>
      </c>
      <c r="F49" s="41"/>
      <c r="G49" s="42"/>
      <c r="H49" s="38"/>
      <c r="I49" s="38"/>
    </row>
    <row r="50" spans="1:9" ht="15.75" thickBot="1" x14ac:dyDescent="0.3">
      <c r="A50" s="26"/>
      <c r="B50" s="38"/>
      <c r="C50" s="38"/>
      <c r="D50" s="38"/>
      <c r="E50" s="39" t="s">
        <v>26</v>
      </c>
      <c r="F50" s="41"/>
      <c r="G50" s="42"/>
      <c r="H50" s="38"/>
      <c r="I50" s="38"/>
    </row>
    <row r="51" spans="1:9" ht="15.75" thickBot="1" x14ac:dyDescent="0.3">
      <c r="A51" s="157" t="s">
        <v>28</v>
      </c>
      <c r="B51" s="157"/>
      <c r="C51" s="157"/>
      <c r="D51" s="157"/>
      <c r="E51" s="157"/>
      <c r="F51" s="41"/>
      <c r="G51" s="42"/>
      <c r="H51" s="38"/>
      <c r="I51" s="38"/>
    </row>
    <row r="52" spans="1:9" ht="12.75" thickBot="1" x14ac:dyDescent="0.25"/>
    <row r="53" spans="1:9" ht="15" x14ac:dyDescent="0.25">
      <c r="A53" s="43" t="s">
        <v>112</v>
      </c>
      <c r="B53" s="43"/>
      <c r="C53" s="43"/>
      <c r="D53" s="43"/>
      <c r="E53" s="43"/>
      <c r="F53" s="43"/>
      <c r="G53" s="43"/>
      <c r="H53" s="43"/>
      <c r="I53" s="43"/>
    </row>
    <row r="54" spans="1:9" ht="15" x14ac:dyDescent="0.25">
      <c r="A54" s="26" t="s">
        <v>13</v>
      </c>
      <c r="B54" s="26"/>
      <c r="C54" s="26"/>
      <c r="D54" s="26"/>
      <c r="E54" s="26"/>
      <c r="F54" s="26"/>
      <c r="G54" s="26"/>
      <c r="H54" s="26"/>
      <c r="I54" s="36" t="s">
        <v>149</v>
      </c>
    </row>
  </sheetData>
  <sheetProtection algorithmName="SHA-512" hashValue="Irv7QkGgf6ykibMlN0w+pTnM99/I0P+0IL+jwjrm1vV3OxUMYok3c9rEjxSJphJm+gPs+omy1lHDPgVAeK/OAA==" saltValue="2+zO/yBC9S3w+XxZpA34RQ==" spinCount="100000" sheet="1" selectLockedCells="1"/>
  <mergeCells count="16">
    <mergeCell ref="A51:E51"/>
    <mergeCell ref="B36:I36"/>
    <mergeCell ref="B37:I37"/>
    <mergeCell ref="B38:I38"/>
    <mergeCell ref="A1:I1"/>
    <mergeCell ref="A2:I2"/>
    <mergeCell ref="B18:C18"/>
    <mergeCell ref="B31:I32"/>
    <mergeCell ref="B35:I35"/>
    <mergeCell ref="A7:B7"/>
    <mergeCell ref="C7:E7"/>
    <mergeCell ref="G7:I7"/>
    <mergeCell ref="C3:I3"/>
    <mergeCell ref="A5:B5"/>
    <mergeCell ref="C5:E5"/>
    <mergeCell ref="G5:I5"/>
  </mergeCells>
  <printOptions horizontalCentered="1" verticalCentered="1"/>
  <pageMargins left="0.25" right="0.25" top="0.75" bottom="0.75" header="0.3" footer="0.3"/>
  <pageSetup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18D32-5B14-4B34-B5FE-0AD5F857B25C}">
  <sheetPr>
    <tabColor theme="9" tint="0.59999389629810485"/>
    <pageSetUpPr fitToPage="1"/>
  </sheetPr>
  <dimension ref="A1:J64"/>
  <sheetViews>
    <sheetView view="pageBreakPreview" zoomScaleNormal="100" zoomScaleSheetLayoutView="100" workbookViewId="0">
      <selection activeCell="B14" sqref="B14:I14"/>
    </sheetView>
  </sheetViews>
  <sheetFormatPr defaultColWidth="8.85546875" defaultRowHeight="12" x14ac:dyDescent="0.2"/>
  <cols>
    <col min="1" max="5" width="8.85546875" style="15"/>
    <col min="6" max="8" width="27.7109375" style="15" customWidth="1"/>
    <col min="9" max="9" width="11.5703125" style="15" customWidth="1"/>
    <col min="10" max="16384" width="8.85546875" style="15"/>
  </cols>
  <sheetData>
    <row r="1" spans="1:10" ht="12.75" x14ac:dyDescent="0.2">
      <c r="A1" s="160" t="s">
        <v>111</v>
      </c>
      <c r="B1" s="160"/>
      <c r="C1" s="160"/>
      <c r="D1" s="160"/>
      <c r="E1" s="160"/>
      <c r="F1" s="160"/>
      <c r="G1" s="160"/>
      <c r="H1" s="160"/>
      <c r="I1" s="160"/>
      <c r="J1" s="14"/>
    </row>
    <row r="2" spans="1:10" ht="12.75" x14ac:dyDescent="0.2">
      <c r="A2" s="160" t="s">
        <v>20</v>
      </c>
      <c r="B2" s="160"/>
      <c r="C2" s="160"/>
      <c r="D2" s="160"/>
      <c r="E2" s="160"/>
      <c r="F2" s="160"/>
      <c r="G2" s="160"/>
      <c r="H2" s="160"/>
      <c r="I2" s="160"/>
    </row>
    <row r="3" spans="1:10" x14ac:dyDescent="0.2">
      <c r="A3" s="15" t="s">
        <v>1</v>
      </c>
      <c r="B3" s="169" t="str">
        <f>'CL_1 - Project Review'!C3</f>
        <v>Project Name</v>
      </c>
      <c r="C3" s="169"/>
      <c r="D3" s="169"/>
      <c r="E3" s="169"/>
      <c r="F3" s="169"/>
      <c r="G3" s="169"/>
      <c r="H3" s="16" t="s">
        <v>0</v>
      </c>
      <c r="I3" s="44">
        <f ca="1">'CL_1 - Project Review'!G5</f>
        <v>45644</v>
      </c>
    </row>
    <row r="4" spans="1:10" x14ac:dyDescent="0.2">
      <c r="A4" s="45"/>
      <c r="B4" s="45"/>
      <c r="C4" s="45"/>
      <c r="D4" s="45"/>
      <c r="E4" s="45"/>
      <c r="F4" s="45"/>
      <c r="G4" s="45"/>
      <c r="H4" s="45"/>
    </row>
    <row r="5" spans="1:10" ht="3.6" customHeight="1" x14ac:dyDescent="0.2">
      <c r="A5" s="20"/>
      <c r="B5" s="20"/>
      <c r="C5" s="20"/>
      <c r="D5" s="20"/>
      <c r="E5" s="20"/>
      <c r="F5" s="20"/>
      <c r="G5" s="20"/>
      <c r="H5" s="20"/>
    </row>
    <row r="6" spans="1:10" x14ac:dyDescent="0.2">
      <c r="A6" s="21" t="s">
        <v>15</v>
      </c>
      <c r="B6" s="21"/>
      <c r="C6" s="21"/>
      <c r="D6" s="21"/>
      <c r="E6" s="21"/>
      <c r="F6" s="22"/>
      <c r="G6" s="22"/>
      <c r="H6" s="22"/>
      <c r="I6" s="23"/>
    </row>
    <row r="7" spans="1:10" x14ac:dyDescent="0.2">
      <c r="F7" s="24"/>
      <c r="G7" s="24"/>
      <c r="H7" s="24"/>
      <c r="I7" s="25"/>
    </row>
    <row r="8" spans="1:10" ht="15" x14ac:dyDescent="0.25">
      <c r="A8" s="46" t="s">
        <v>122</v>
      </c>
      <c r="B8" s="47"/>
      <c r="C8" s="47"/>
      <c r="D8" s="47"/>
      <c r="E8" s="47"/>
      <c r="F8" s="24"/>
      <c r="G8" s="24"/>
      <c r="H8" s="24"/>
      <c r="I8" s="25"/>
    </row>
    <row r="9" spans="1:10" ht="15.75" thickBot="1" x14ac:dyDescent="0.3">
      <c r="B9" s="46" t="s">
        <v>16</v>
      </c>
      <c r="C9" s="29"/>
      <c r="D9" s="46" t="s">
        <v>17</v>
      </c>
      <c r="E9" s="29"/>
      <c r="F9" s="24"/>
      <c r="G9" s="24"/>
      <c r="H9" s="24"/>
      <c r="I9" s="25"/>
    </row>
    <row r="10" spans="1:10" x14ac:dyDescent="0.2">
      <c r="F10" s="24"/>
      <c r="G10" s="24"/>
      <c r="H10" s="24"/>
      <c r="I10" s="25"/>
    </row>
    <row r="11" spans="1:10" ht="15" x14ac:dyDescent="0.25">
      <c r="A11" s="26" t="s">
        <v>123</v>
      </c>
      <c r="B11" s="26"/>
      <c r="C11" s="26"/>
      <c r="D11" s="26"/>
      <c r="E11" s="26"/>
      <c r="F11" s="27"/>
      <c r="G11" s="27"/>
      <c r="H11" s="27"/>
      <c r="I11" s="28"/>
    </row>
    <row r="12" spans="1:10" ht="15" x14ac:dyDescent="0.25">
      <c r="A12" s="26"/>
      <c r="B12" s="26"/>
      <c r="C12" s="26"/>
      <c r="D12" s="26"/>
      <c r="E12" s="26"/>
      <c r="F12" s="27"/>
      <c r="G12" s="27"/>
      <c r="H12" s="27"/>
      <c r="I12" s="28"/>
    </row>
    <row r="13" spans="1:10" ht="15" x14ac:dyDescent="0.25">
      <c r="A13" s="26" t="s">
        <v>124</v>
      </c>
      <c r="B13" s="26"/>
      <c r="C13" s="26"/>
      <c r="D13" s="26"/>
      <c r="E13" s="26"/>
      <c r="F13" s="27"/>
      <c r="G13" s="27"/>
      <c r="H13" s="27"/>
      <c r="I13" s="28"/>
    </row>
    <row r="14" spans="1:10" ht="15.75" thickBot="1" x14ac:dyDescent="0.3">
      <c r="A14" s="26"/>
      <c r="B14" s="159"/>
      <c r="C14" s="159"/>
      <c r="D14" s="159"/>
      <c r="E14" s="159"/>
      <c r="F14" s="159"/>
      <c r="G14" s="159"/>
      <c r="H14" s="159"/>
      <c r="I14" s="159"/>
    </row>
    <row r="15" spans="1:10" ht="15" x14ac:dyDescent="0.25">
      <c r="A15" s="26"/>
      <c r="B15" s="26"/>
      <c r="C15" s="26"/>
      <c r="D15" s="26"/>
      <c r="E15" s="26"/>
      <c r="F15" s="27"/>
      <c r="G15" s="27"/>
      <c r="H15" s="27"/>
      <c r="I15" s="28"/>
    </row>
    <row r="16" spans="1:10" ht="15" x14ac:dyDescent="0.25">
      <c r="A16" s="26" t="s">
        <v>125</v>
      </c>
      <c r="B16" s="26"/>
      <c r="C16" s="26"/>
      <c r="D16" s="26"/>
      <c r="E16" s="26"/>
      <c r="F16" s="27"/>
      <c r="G16" s="27"/>
      <c r="H16" s="27"/>
      <c r="I16" s="28"/>
      <c r="J16" s="35"/>
    </row>
    <row r="17" spans="1:9" ht="15.75" thickBot="1" x14ac:dyDescent="0.3">
      <c r="A17" s="26"/>
      <c r="B17" s="159"/>
      <c r="C17" s="159"/>
      <c r="D17" s="159"/>
      <c r="E17" s="159"/>
      <c r="F17" s="159"/>
      <c r="G17" s="159"/>
      <c r="H17" s="159"/>
      <c r="I17" s="159"/>
    </row>
    <row r="18" spans="1:9" s="47" customFormat="1" ht="15" x14ac:dyDescent="0.25">
      <c r="A18" s="46"/>
      <c r="B18" s="48"/>
      <c r="C18" s="48"/>
      <c r="D18" s="48"/>
      <c r="E18" s="48"/>
      <c r="F18" s="48"/>
      <c r="G18" s="48"/>
      <c r="H18" s="48"/>
      <c r="I18" s="48"/>
    </row>
    <row r="19" spans="1:9" ht="15" x14ac:dyDescent="0.25">
      <c r="A19" s="26" t="s">
        <v>126</v>
      </c>
      <c r="B19" s="26"/>
      <c r="C19" s="26"/>
      <c r="D19" s="26"/>
      <c r="E19" s="26"/>
      <c r="F19" s="27"/>
      <c r="G19" s="27"/>
      <c r="H19" s="27"/>
      <c r="I19" s="28"/>
    </row>
    <row r="20" spans="1:9" ht="15" x14ac:dyDescent="0.25">
      <c r="A20" s="26"/>
      <c r="B20" s="26"/>
      <c r="C20" s="26"/>
      <c r="D20" s="26"/>
      <c r="E20" s="26"/>
      <c r="F20" s="27"/>
      <c r="G20" s="27"/>
      <c r="H20" s="27"/>
      <c r="I20" s="28"/>
    </row>
    <row r="21" spans="1:9" ht="15" x14ac:dyDescent="0.25">
      <c r="A21" s="26" t="s">
        <v>127</v>
      </c>
      <c r="B21" s="26"/>
      <c r="C21" s="26"/>
      <c r="D21" s="26"/>
      <c r="E21" s="26"/>
      <c r="F21" s="27"/>
      <c r="G21" s="27"/>
      <c r="H21" s="27"/>
      <c r="I21" s="28"/>
    </row>
    <row r="22" spans="1:9" ht="15.75" thickBot="1" x14ac:dyDescent="0.3">
      <c r="A22" s="26"/>
      <c r="B22" s="26" t="s">
        <v>16</v>
      </c>
      <c r="C22" s="29"/>
      <c r="D22" s="26" t="s">
        <v>17</v>
      </c>
      <c r="E22" s="29"/>
      <c r="F22" s="170" t="s">
        <v>100</v>
      </c>
      <c r="G22" s="170"/>
      <c r="H22" s="27"/>
      <c r="I22" s="28"/>
    </row>
    <row r="23" spans="1:9" ht="15" x14ac:dyDescent="0.25">
      <c r="A23" s="26"/>
      <c r="B23" s="26"/>
      <c r="C23" s="26"/>
      <c r="D23" s="26"/>
      <c r="E23" s="26"/>
      <c r="F23" s="27"/>
      <c r="G23" s="27"/>
      <c r="H23" s="27"/>
      <c r="I23" s="28"/>
    </row>
    <row r="24" spans="1:9" ht="15" x14ac:dyDescent="0.25">
      <c r="A24" s="26" t="s">
        <v>128</v>
      </c>
      <c r="B24" s="26"/>
      <c r="C24" s="26"/>
      <c r="D24" s="26"/>
      <c r="E24" s="26"/>
      <c r="F24" s="27"/>
      <c r="G24" s="27"/>
      <c r="H24" s="49" t="s">
        <v>129</v>
      </c>
      <c r="I24" s="28"/>
    </row>
    <row r="25" spans="1:9" ht="15.75" thickBot="1" x14ac:dyDescent="0.3">
      <c r="A25" s="26"/>
      <c r="B25" s="26"/>
      <c r="C25" s="26"/>
      <c r="D25" s="26"/>
      <c r="E25" s="26"/>
      <c r="F25" s="50"/>
      <c r="G25" s="31" t="s">
        <v>3</v>
      </c>
      <c r="H25" s="49" t="s">
        <v>130</v>
      </c>
      <c r="I25" s="28"/>
    </row>
    <row r="26" spans="1:9" ht="15" x14ac:dyDescent="0.25">
      <c r="A26" s="26"/>
      <c r="B26" s="26"/>
      <c r="C26" s="26"/>
      <c r="D26" s="26"/>
      <c r="E26" s="26"/>
      <c r="F26" s="27"/>
      <c r="G26" s="27"/>
      <c r="H26" s="27"/>
      <c r="I26" s="28"/>
    </row>
    <row r="27" spans="1:9" ht="15" x14ac:dyDescent="0.25">
      <c r="A27" s="26" t="s">
        <v>131</v>
      </c>
      <c r="B27" s="26"/>
      <c r="C27" s="26"/>
      <c r="D27" s="26"/>
      <c r="E27" s="26"/>
      <c r="F27" s="27"/>
      <c r="G27" s="27"/>
      <c r="H27" s="27"/>
      <c r="I27" s="28"/>
    </row>
    <row r="28" spans="1:9" ht="15" x14ac:dyDescent="0.25">
      <c r="A28" s="26"/>
      <c r="B28" s="163"/>
      <c r="C28" s="163"/>
      <c r="D28" s="163"/>
      <c r="E28" s="163"/>
      <c r="F28" s="163"/>
      <c r="G28" s="163"/>
      <c r="H28" s="163"/>
      <c r="I28" s="163"/>
    </row>
    <row r="29" spans="1:9" ht="15.75" thickBot="1" x14ac:dyDescent="0.3">
      <c r="A29" s="26"/>
      <c r="B29" s="164"/>
      <c r="C29" s="164"/>
      <c r="D29" s="164"/>
      <c r="E29" s="164"/>
      <c r="F29" s="164"/>
      <c r="G29" s="164"/>
      <c r="H29" s="164"/>
      <c r="I29" s="164"/>
    </row>
    <row r="30" spans="1:9" s="47" customFormat="1" ht="15" x14ac:dyDescent="0.25">
      <c r="A30" s="46"/>
      <c r="B30" s="48"/>
      <c r="C30" s="48"/>
      <c r="D30" s="48"/>
      <c r="E30" s="48"/>
      <c r="F30" s="48"/>
      <c r="G30" s="48"/>
      <c r="H30" s="48"/>
      <c r="I30" s="48"/>
    </row>
    <row r="31" spans="1:9" ht="15" x14ac:dyDescent="0.25">
      <c r="A31" s="26" t="s">
        <v>132</v>
      </c>
      <c r="B31" s="26"/>
      <c r="C31" s="26"/>
      <c r="D31" s="26"/>
      <c r="E31" s="26"/>
      <c r="F31" s="27"/>
      <c r="G31" s="27"/>
      <c r="H31" s="27"/>
      <c r="I31" s="28"/>
    </row>
    <row r="32" spans="1:9" ht="15" x14ac:dyDescent="0.25">
      <c r="A32" s="26"/>
      <c r="B32" s="163"/>
      <c r="C32" s="163"/>
      <c r="D32" s="163"/>
      <c r="E32" s="163"/>
      <c r="F32" s="163"/>
      <c r="G32" s="163"/>
      <c r="H32" s="163"/>
      <c r="I32" s="163"/>
    </row>
    <row r="33" spans="1:9" ht="15.75" thickBot="1" x14ac:dyDescent="0.3">
      <c r="A33" s="26"/>
      <c r="B33" s="164"/>
      <c r="C33" s="164"/>
      <c r="D33" s="164"/>
      <c r="E33" s="164"/>
      <c r="F33" s="164"/>
      <c r="G33" s="164"/>
      <c r="H33" s="164"/>
      <c r="I33" s="164"/>
    </row>
    <row r="34" spans="1:9" s="47" customFormat="1" ht="15" x14ac:dyDescent="0.25">
      <c r="A34" s="46"/>
      <c r="B34" s="48"/>
      <c r="C34" s="48"/>
      <c r="D34" s="48"/>
      <c r="E34" s="48"/>
      <c r="F34" s="48"/>
      <c r="G34" s="48"/>
      <c r="H34" s="48"/>
      <c r="I34" s="48"/>
    </row>
    <row r="35" spans="1:9" ht="15" x14ac:dyDescent="0.25">
      <c r="A35" s="26" t="s">
        <v>133</v>
      </c>
      <c r="B35" s="26"/>
      <c r="C35" s="26"/>
      <c r="D35" s="26"/>
      <c r="E35" s="26"/>
      <c r="F35" s="27"/>
      <c r="G35" s="27"/>
      <c r="H35" s="27"/>
      <c r="I35" s="28"/>
    </row>
    <row r="36" spans="1:9" ht="15" x14ac:dyDescent="0.25">
      <c r="A36" s="26"/>
      <c r="B36" s="163"/>
      <c r="C36" s="163"/>
      <c r="D36" s="163"/>
      <c r="E36" s="163"/>
      <c r="F36" s="163"/>
      <c r="G36" s="163"/>
      <c r="H36" s="163"/>
      <c r="I36" s="163"/>
    </row>
    <row r="37" spans="1:9" ht="15.75" thickBot="1" x14ac:dyDescent="0.3">
      <c r="A37" s="26"/>
      <c r="B37" s="164"/>
      <c r="C37" s="164"/>
      <c r="D37" s="164"/>
      <c r="E37" s="164"/>
      <c r="F37" s="164"/>
      <c r="G37" s="164"/>
      <c r="H37" s="164"/>
      <c r="I37" s="164"/>
    </row>
    <row r="38" spans="1:9" s="47" customFormat="1" ht="15" x14ac:dyDescent="0.25">
      <c r="A38" s="46"/>
      <c r="B38" s="48"/>
      <c r="C38" s="48"/>
      <c r="D38" s="48"/>
      <c r="E38" s="48"/>
      <c r="F38" s="48"/>
      <c r="G38" s="48"/>
      <c r="H38" s="48"/>
      <c r="I38" s="48"/>
    </row>
    <row r="39" spans="1:9" ht="15" x14ac:dyDescent="0.25">
      <c r="A39" s="26" t="s">
        <v>134</v>
      </c>
      <c r="B39" s="26"/>
      <c r="C39" s="26"/>
      <c r="D39" s="26"/>
      <c r="E39" s="26"/>
      <c r="F39" s="27"/>
      <c r="G39" s="27"/>
      <c r="H39" s="27"/>
      <c r="I39" s="28"/>
    </row>
    <row r="40" spans="1:9" ht="15" x14ac:dyDescent="0.25">
      <c r="A40" s="26"/>
      <c r="B40" s="163"/>
      <c r="C40" s="163"/>
      <c r="D40" s="163"/>
      <c r="E40" s="163"/>
      <c r="F40" s="163"/>
      <c r="G40" s="163"/>
      <c r="H40" s="163"/>
      <c r="I40" s="163"/>
    </row>
    <row r="41" spans="1:9" ht="15.75" thickBot="1" x14ac:dyDescent="0.3">
      <c r="A41" s="26"/>
      <c r="B41" s="164"/>
      <c r="C41" s="164"/>
      <c r="D41" s="164"/>
      <c r="E41" s="164"/>
      <c r="F41" s="164"/>
      <c r="G41" s="164"/>
      <c r="H41" s="164"/>
      <c r="I41" s="164"/>
    </row>
    <row r="42" spans="1:9" ht="15" x14ac:dyDescent="0.25">
      <c r="A42" s="26"/>
      <c r="B42" s="26"/>
      <c r="C42" s="26"/>
      <c r="D42" s="26"/>
      <c r="E42" s="26"/>
      <c r="F42" s="27"/>
      <c r="G42" s="27"/>
      <c r="H42" s="27"/>
      <c r="I42" s="28"/>
    </row>
    <row r="43" spans="1:9" ht="15" x14ac:dyDescent="0.25">
      <c r="A43" s="26" t="s">
        <v>135</v>
      </c>
      <c r="B43" s="26"/>
      <c r="C43" s="26"/>
      <c r="D43" s="26"/>
      <c r="E43" s="26"/>
      <c r="F43" s="27"/>
      <c r="G43" s="27"/>
      <c r="H43" s="27"/>
      <c r="I43" s="28"/>
    </row>
    <row r="44" spans="1:9" ht="15.75" thickBot="1" x14ac:dyDescent="0.3">
      <c r="A44" s="26"/>
      <c r="B44" s="159"/>
      <c r="C44" s="159"/>
      <c r="D44" s="159"/>
      <c r="E44" s="159"/>
      <c r="F44" s="159"/>
      <c r="G44" s="159"/>
      <c r="H44" s="159"/>
      <c r="I44" s="159"/>
    </row>
    <row r="45" spans="1:9" ht="15" x14ac:dyDescent="0.25">
      <c r="A45" s="26"/>
      <c r="B45" s="26"/>
      <c r="C45" s="26"/>
      <c r="D45" s="26"/>
      <c r="E45" s="26"/>
      <c r="F45" s="27"/>
      <c r="G45" s="27"/>
      <c r="H45" s="27"/>
      <c r="I45" s="28"/>
    </row>
    <row r="46" spans="1:9" ht="15" x14ac:dyDescent="0.25">
      <c r="A46" s="26"/>
      <c r="B46" s="26"/>
      <c r="C46" s="26"/>
      <c r="D46" s="26"/>
      <c r="E46" s="26"/>
      <c r="F46" s="27"/>
      <c r="G46" s="27"/>
      <c r="H46" s="27"/>
      <c r="I46" s="28"/>
    </row>
    <row r="47" spans="1:9" ht="15" x14ac:dyDescent="0.25">
      <c r="A47" s="26" t="s">
        <v>136</v>
      </c>
      <c r="B47" s="26"/>
      <c r="C47" s="26"/>
      <c r="D47" s="26"/>
      <c r="E47" s="26"/>
      <c r="F47" s="27"/>
      <c r="G47" s="27"/>
      <c r="H47" s="27"/>
      <c r="I47" s="28"/>
    </row>
    <row r="48" spans="1:9" ht="15.75" thickBot="1" x14ac:dyDescent="0.3">
      <c r="A48" s="26"/>
      <c r="B48" s="159"/>
      <c r="C48" s="159"/>
      <c r="D48" s="159"/>
      <c r="E48" s="159"/>
      <c r="F48" s="159"/>
      <c r="G48" s="159"/>
      <c r="H48" s="159"/>
      <c r="I48" s="159"/>
    </row>
    <row r="49" spans="1:10" ht="15" x14ac:dyDescent="0.25">
      <c r="A49" s="26"/>
      <c r="B49" s="26"/>
      <c r="C49" s="26"/>
      <c r="D49" s="26"/>
      <c r="E49" s="26"/>
      <c r="F49" s="27"/>
      <c r="G49" s="27"/>
      <c r="H49" s="27"/>
      <c r="I49" s="28"/>
    </row>
    <row r="50" spans="1:10" ht="13.5" customHeight="1" x14ac:dyDescent="0.25">
      <c r="A50" s="168" t="s">
        <v>140</v>
      </c>
      <c r="B50" s="168"/>
      <c r="C50" s="168"/>
      <c r="D50" s="168"/>
      <c r="E50" s="168"/>
      <c r="F50" s="168"/>
      <c r="G50" s="168"/>
      <c r="H50" s="168"/>
      <c r="I50" s="168"/>
    </row>
    <row r="51" spans="1:10" ht="15" x14ac:dyDescent="0.25">
      <c r="A51" s="26"/>
      <c r="B51" s="163"/>
      <c r="C51" s="163"/>
      <c r="D51" s="163"/>
      <c r="E51" s="163"/>
      <c r="F51" s="163"/>
      <c r="G51" s="163"/>
      <c r="H51" s="163"/>
      <c r="I51" s="163"/>
    </row>
    <row r="52" spans="1:10" ht="15.75" thickBot="1" x14ac:dyDescent="0.3">
      <c r="A52" s="26"/>
      <c r="B52" s="164"/>
      <c r="C52" s="164"/>
      <c r="D52" s="164"/>
      <c r="E52" s="164"/>
      <c r="F52" s="164"/>
      <c r="G52" s="164"/>
      <c r="H52" s="164"/>
      <c r="I52" s="164"/>
    </row>
    <row r="53" spans="1:10" ht="15" x14ac:dyDescent="0.25">
      <c r="A53" s="26"/>
      <c r="B53" s="26"/>
      <c r="C53" s="26"/>
      <c r="D53" s="26"/>
      <c r="E53" s="26"/>
      <c r="F53" s="27"/>
      <c r="G53" s="27"/>
      <c r="H53" s="27"/>
      <c r="I53" s="28"/>
    </row>
    <row r="54" spans="1:10" ht="15" x14ac:dyDescent="0.25">
      <c r="A54" s="26" t="s">
        <v>137</v>
      </c>
      <c r="B54" s="26"/>
      <c r="C54" s="26"/>
      <c r="D54" s="26"/>
      <c r="E54" s="26"/>
      <c r="F54" s="27"/>
      <c r="G54" s="27"/>
      <c r="H54" s="27"/>
      <c r="I54" s="28"/>
    </row>
    <row r="55" spans="1:10" ht="15.75" thickBot="1" x14ac:dyDescent="0.3">
      <c r="A55" s="26"/>
      <c r="B55" s="159"/>
      <c r="C55" s="159"/>
      <c r="D55" s="159"/>
      <c r="E55" s="159"/>
      <c r="F55" s="159"/>
      <c r="G55" s="159"/>
      <c r="H55" s="159"/>
      <c r="I55" s="159"/>
    </row>
    <row r="56" spans="1:10" ht="15" x14ac:dyDescent="0.25">
      <c r="A56" s="26"/>
      <c r="B56" s="26"/>
      <c r="C56" s="26"/>
      <c r="D56" s="26"/>
      <c r="E56" s="26"/>
      <c r="F56" s="27"/>
      <c r="G56" s="27"/>
      <c r="H56" s="27"/>
      <c r="I56" s="28"/>
    </row>
    <row r="57" spans="1:10" ht="15" x14ac:dyDescent="0.25">
      <c r="A57" s="26" t="s">
        <v>138</v>
      </c>
      <c r="B57" s="26"/>
      <c r="C57" s="26"/>
      <c r="D57" s="26"/>
      <c r="E57" s="26"/>
      <c r="F57" s="27"/>
      <c r="G57" s="27"/>
      <c r="H57" s="27"/>
      <c r="I57" s="28"/>
    </row>
    <row r="58" spans="1:10" ht="15.75" thickBot="1" x14ac:dyDescent="0.3">
      <c r="A58" s="26"/>
      <c r="B58" s="159"/>
      <c r="C58" s="159"/>
      <c r="D58" s="159"/>
      <c r="E58" s="159"/>
      <c r="F58" s="159"/>
      <c r="G58" s="159"/>
      <c r="H58" s="159"/>
      <c r="I58" s="159"/>
    </row>
    <row r="59" spans="1:10" ht="15" x14ac:dyDescent="0.25">
      <c r="A59" s="26"/>
      <c r="B59" s="26"/>
      <c r="C59" s="26"/>
      <c r="D59" s="26"/>
      <c r="E59" s="26"/>
      <c r="F59" s="27"/>
      <c r="G59" s="27"/>
      <c r="H59" s="27"/>
      <c r="I59" s="28"/>
    </row>
    <row r="60" spans="1:10" ht="15" x14ac:dyDescent="0.25">
      <c r="A60" s="26" t="s">
        <v>139</v>
      </c>
      <c r="B60" s="26"/>
      <c r="C60" s="26"/>
      <c r="D60" s="26"/>
      <c r="E60" s="26"/>
      <c r="F60" s="26"/>
      <c r="G60" s="26"/>
      <c r="H60" s="26"/>
      <c r="I60" s="26"/>
      <c r="J60" s="51"/>
    </row>
    <row r="61" spans="1:10" ht="15.75" thickBot="1" x14ac:dyDescent="0.3">
      <c r="A61" s="26"/>
      <c r="B61" s="26" t="s">
        <v>16</v>
      </c>
      <c r="C61" s="29"/>
      <c r="D61" s="26" t="s">
        <v>17</v>
      </c>
      <c r="E61" s="29"/>
      <c r="F61" s="52" t="s">
        <v>31</v>
      </c>
      <c r="G61" s="29"/>
      <c r="H61" s="53"/>
      <c r="I61" s="53"/>
    </row>
    <row r="62" spans="1:10" ht="12.75" thickBot="1" x14ac:dyDescent="0.25"/>
    <row r="63" spans="1:10" ht="15" x14ac:dyDescent="0.25">
      <c r="A63" s="43" t="s">
        <v>21</v>
      </c>
      <c r="B63" s="43"/>
      <c r="C63" s="43"/>
      <c r="D63" s="43"/>
      <c r="E63" s="43"/>
      <c r="F63" s="43"/>
      <c r="G63" s="43"/>
      <c r="H63" s="43"/>
      <c r="I63" s="43"/>
    </row>
    <row r="64" spans="1:10" ht="15" x14ac:dyDescent="0.25">
      <c r="A64" s="26" t="s">
        <v>32</v>
      </c>
      <c r="B64" s="26"/>
      <c r="C64" s="26"/>
      <c r="D64" s="26"/>
      <c r="E64" s="26"/>
      <c r="F64" s="26"/>
      <c r="G64" s="26"/>
      <c r="H64" s="26"/>
      <c r="I64" s="36" t="str">
        <f>'CL_1 - Project Review'!I54</f>
        <v>IDALS: Issue Date: 01/12/2023</v>
      </c>
    </row>
  </sheetData>
  <sheetProtection algorithmName="SHA-512" hashValue="wmDtdTXIRkFa6qTPxgWgIGbPMLLeRZ1rpxyLgt3Lx8XvPyYMe1DlSTIX106XxJuV/fKCRACq3xDAbQYmcYJrYA==" saltValue="lu2qkWli3om9dIMdwXi/zg==" spinCount="100000" sheet="1" selectLockedCells="1"/>
  <mergeCells count="16">
    <mergeCell ref="A50:I50"/>
    <mergeCell ref="B36:I37"/>
    <mergeCell ref="B58:I58"/>
    <mergeCell ref="A1:I1"/>
    <mergeCell ref="A2:I2"/>
    <mergeCell ref="B40:I41"/>
    <mergeCell ref="B51:I52"/>
    <mergeCell ref="B55:I55"/>
    <mergeCell ref="B3:G3"/>
    <mergeCell ref="B14:I14"/>
    <mergeCell ref="B17:I17"/>
    <mergeCell ref="F22:G22"/>
    <mergeCell ref="B32:I33"/>
    <mergeCell ref="B28:I29"/>
    <mergeCell ref="B44:I44"/>
    <mergeCell ref="B48:I48"/>
  </mergeCells>
  <printOptions horizontalCentered="1" verticalCentered="1"/>
  <pageMargins left="0.25" right="0.25" top="0.75" bottom="0.75" header="0.3" footer="0.3"/>
  <pageSetup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E2B30-8C60-494D-89E2-8E56F54D0886}">
  <sheetPr>
    <tabColor rgb="FF92D050"/>
    <pageSetUpPr fitToPage="1"/>
  </sheetPr>
  <dimension ref="A1:V49"/>
  <sheetViews>
    <sheetView showZeros="0" view="pageBreakPreview" zoomScaleNormal="100" zoomScaleSheetLayoutView="100" workbookViewId="0">
      <selection activeCell="A10" sqref="A10"/>
    </sheetView>
  </sheetViews>
  <sheetFormatPr defaultColWidth="8.85546875" defaultRowHeight="12" x14ac:dyDescent="0.2"/>
  <cols>
    <col min="1" max="1" width="8.85546875" style="15"/>
    <col min="2" max="2" width="18.140625" style="15" customWidth="1"/>
    <col min="3" max="3" width="4.7109375" style="15" customWidth="1"/>
    <col min="4" max="4" width="7.7109375" style="15" customWidth="1"/>
    <col min="5" max="13" width="8.85546875" style="15"/>
    <col min="14" max="14" width="10.42578125" style="15" customWidth="1"/>
    <col min="15" max="16384" width="8.85546875" style="15"/>
  </cols>
  <sheetData>
    <row r="1" spans="1:22" ht="12.75" x14ac:dyDescent="0.2">
      <c r="A1" s="160" t="s">
        <v>56</v>
      </c>
      <c r="B1" s="160"/>
      <c r="C1" s="160"/>
      <c r="D1" s="160"/>
      <c r="E1" s="160"/>
      <c r="F1" s="160"/>
      <c r="G1" s="160"/>
      <c r="H1" s="160"/>
      <c r="I1" s="160"/>
      <c r="J1" s="160"/>
      <c r="K1" s="160"/>
      <c r="L1" s="160"/>
      <c r="M1" s="160"/>
      <c r="N1" s="160"/>
    </row>
    <row r="2" spans="1:22" ht="12.75" x14ac:dyDescent="0.2">
      <c r="A2" s="160" t="s">
        <v>34</v>
      </c>
      <c r="B2" s="160"/>
      <c r="C2" s="160"/>
      <c r="D2" s="160"/>
      <c r="E2" s="160"/>
      <c r="F2" s="160"/>
      <c r="G2" s="160"/>
      <c r="H2" s="160"/>
      <c r="I2" s="160"/>
      <c r="J2" s="160"/>
      <c r="K2" s="160"/>
      <c r="L2" s="160"/>
      <c r="M2" s="160"/>
      <c r="N2" s="160"/>
    </row>
    <row r="3" spans="1:22" x14ac:dyDescent="0.2">
      <c r="A3" s="15" t="s">
        <v>1</v>
      </c>
      <c r="B3" s="169" t="str">
        <f>'CL_1 - Project Review'!C3</f>
        <v>Project Name</v>
      </c>
      <c r="C3" s="169"/>
      <c r="D3" s="169"/>
      <c r="E3" s="169"/>
      <c r="F3" s="169"/>
      <c r="G3" s="169"/>
      <c r="M3" s="15" t="s">
        <v>0</v>
      </c>
      <c r="N3" s="44">
        <f ca="1">'CL_1 - Project Review'!G5</f>
        <v>45644</v>
      </c>
    </row>
    <row r="4" spans="1:22" x14ac:dyDescent="0.2">
      <c r="A4" s="45"/>
      <c r="B4" s="45"/>
      <c r="C4" s="45"/>
      <c r="D4" s="45"/>
      <c r="E4" s="45"/>
      <c r="F4" s="45"/>
      <c r="G4" s="45"/>
      <c r="H4" s="45"/>
      <c r="I4" s="45"/>
      <c r="J4" s="45"/>
      <c r="K4" s="45"/>
      <c r="L4" s="45"/>
      <c r="M4" s="45"/>
      <c r="N4" s="45"/>
    </row>
    <row r="5" spans="1:22" ht="3.6" customHeight="1" x14ac:dyDescent="0.2">
      <c r="A5" s="20"/>
      <c r="B5" s="20"/>
      <c r="C5" s="20"/>
      <c r="D5" s="20"/>
      <c r="E5" s="20"/>
      <c r="F5" s="20"/>
      <c r="G5" s="20"/>
      <c r="H5" s="20"/>
      <c r="I5" s="20"/>
      <c r="J5" s="20"/>
      <c r="K5" s="20"/>
      <c r="L5" s="20"/>
      <c r="M5" s="20"/>
      <c r="N5" s="20"/>
    </row>
    <row r="6" spans="1:22" x14ac:dyDescent="0.2">
      <c r="A6" s="174" t="s">
        <v>35</v>
      </c>
      <c r="B6" s="174"/>
      <c r="C6" s="174"/>
      <c r="D6" s="174"/>
      <c r="E6" s="174"/>
      <c r="F6" s="174"/>
      <c r="G6" s="54" t="s">
        <v>36</v>
      </c>
      <c r="H6" s="55" t="s">
        <v>37</v>
      </c>
      <c r="I6" s="55"/>
      <c r="J6" s="55"/>
      <c r="K6" s="55"/>
      <c r="L6" s="55"/>
      <c r="M6" s="55"/>
      <c r="N6" s="55"/>
    </row>
    <row r="8" spans="1:22" ht="13.5" customHeight="1" x14ac:dyDescent="0.2">
      <c r="A8" s="20"/>
      <c r="B8" s="20"/>
      <c r="C8" s="20"/>
      <c r="D8" s="20"/>
      <c r="E8" s="175" t="s">
        <v>38</v>
      </c>
      <c r="F8" s="175"/>
      <c r="G8" s="175"/>
      <c r="H8" s="175"/>
      <c r="I8" s="175"/>
      <c r="J8" s="175"/>
      <c r="K8" s="175"/>
      <c r="L8" s="175"/>
      <c r="M8" s="175"/>
      <c r="N8" s="56"/>
    </row>
    <row r="9" spans="1:22" ht="67.5" customHeight="1" x14ac:dyDescent="0.2">
      <c r="A9" s="57" t="s">
        <v>57</v>
      </c>
      <c r="B9" s="57"/>
      <c r="C9" s="58" t="s">
        <v>58</v>
      </c>
      <c r="D9" s="58" t="s">
        <v>59</v>
      </c>
      <c r="E9" s="59" t="s">
        <v>39</v>
      </c>
      <c r="F9" s="58" t="s">
        <v>40</v>
      </c>
      <c r="G9" s="60" t="s">
        <v>41</v>
      </c>
      <c r="H9" s="58" t="s">
        <v>42</v>
      </c>
      <c r="I9" s="61" t="s">
        <v>93</v>
      </c>
      <c r="J9" s="61" t="s">
        <v>94</v>
      </c>
      <c r="K9" s="58" t="s">
        <v>43</v>
      </c>
      <c r="L9" s="62" t="s">
        <v>85</v>
      </c>
      <c r="M9" s="58" t="s">
        <v>86</v>
      </c>
      <c r="N9" s="63" t="s">
        <v>89</v>
      </c>
    </row>
    <row r="10" spans="1:22" ht="12.75" thickBot="1" x14ac:dyDescent="0.25">
      <c r="A10" s="64" t="s">
        <v>101</v>
      </c>
      <c r="B10" s="64"/>
      <c r="C10" s="65">
        <v>1</v>
      </c>
      <c r="D10" s="65"/>
      <c r="E10" s="66">
        <v>1</v>
      </c>
      <c r="F10" s="67">
        <v>100</v>
      </c>
      <c r="G10" s="68">
        <f>0.05+0.009*F10</f>
        <v>0.95</v>
      </c>
      <c r="H10" s="69">
        <f>43560*1.25*G10*E10/12</f>
        <v>4310.625</v>
      </c>
      <c r="I10" s="70">
        <v>0</v>
      </c>
      <c r="J10" s="70"/>
      <c r="K10" s="71">
        <f>H10+J10+I10</f>
        <v>4310.625</v>
      </c>
      <c r="L10" s="72">
        <v>1</v>
      </c>
      <c r="M10" s="71">
        <f>K10*L10</f>
        <v>4310.625</v>
      </c>
      <c r="N10" s="73">
        <f>'WQ_3 - Design Calc 3'!I10</f>
        <v>0</v>
      </c>
    </row>
    <row r="11" spans="1:22" ht="12.75" thickBot="1" x14ac:dyDescent="0.25">
      <c r="A11" s="64" t="s">
        <v>102</v>
      </c>
      <c r="B11" s="74"/>
      <c r="C11" s="75">
        <f>C10+1</f>
        <v>2</v>
      </c>
      <c r="D11" s="75"/>
      <c r="E11" s="76">
        <v>2</v>
      </c>
      <c r="F11" s="77">
        <v>50</v>
      </c>
      <c r="G11" s="68">
        <f t="shared" ref="G11:G39" si="0">0.05+0.009*F11</f>
        <v>0.49999999999999994</v>
      </c>
      <c r="H11" s="69">
        <f t="shared" ref="H11:H39" si="1">43560*1.25*G11*E11/12</f>
        <v>4537.4999999999991</v>
      </c>
      <c r="I11" s="78"/>
      <c r="J11" s="78">
        <v>500</v>
      </c>
      <c r="K11" s="71">
        <f t="shared" ref="K11:K39" si="2">H11+J11+I11</f>
        <v>5037.4999999999991</v>
      </c>
      <c r="L11" s="79">
        <v>1</v>
      </c>
      <c r="M11" s="71">
        <f t="shared" ref="M11:M39" si="3">K11*L11</f>
        <v>5037.4999999999991</v>
      </c>
      <c r="N11" s="73">
        <f>'WQ_3 - Design Calc 3'!I11</f>
        <v>0</v>
      </c>
    </row>
    <row r="12" spans="1:22" ht="12.75" thickBot="1" x14ac:dyDescent="0.25">
      <c r="A12" s="64" t="s">
        <v>103</v>
      </c>
      <c r="B12" s="74"/>
      <c r="C12" s="75">
        <f t="shared" ref="C12:C39" si="4">C11+1</f>
        <v>3</v>
      </c>
      <c r="D12" s="75">
        <v>1</v>
      </c>
      <c r="E12" s="76">
        <v>3</v>
      </c>
      <c r="F12" s="77">
        <v>33.333333333333336</v>
      </c>
      <c r="G12" s="68">
        <f t="shared" si="0"/>
        <v>0.35</v>
      </c>
      <c r="H12" s="69">
        <f t="shared" si="1"/>
        <v>4764.375</v>
      </c>
      <c r="I12" s="78"/>
      <c r="J12" s="78"/>
      <c r="K12" s="71">
        <f t="shared" si="2"/>
        <v>4764.375</v>
      </c>
      <c r="L12" s="79">
        <v>0.75</v>
      </c>
      <c r="M12" s="71">
        <f t="shared" si="3"/>
        <v>3573.28125</v>
      </c>
      <c r="N12" s="73">
        <f>'WQ_3 - Design Calc 3'!I12</f>
        <v>1191.09375</v>
      </c>
    </row>
    <row r="13" spans="1:22" ht="12.75" thickBot="1" x14ac:dyDescent="0.25">
      <c r="A13" s="64" t="s">
        <v>104</v>
      </c>
      <c r="B13" s="74"/>
      <c r="C13" s="75">
        <f t="shared" si="4"/>
        <v>4</v>
      </c>
      <c r="D13" s="75">
        <v>2</v>
      </c>
      <c r="E13" s="76">
        <v>1</v>
      </c>
      <c r="F13" s="77">
        <v>100</v>
      </c>
      <c r="G13" s="68">
        <f t="shared" si="0"/>
        <v>0.95</v>
      </c>
      <c r="H13" s="69">
        <f t="shared" si="1"/>
        <v>4310.625</v>
      </c>
      <c r="I13" s="78"/>
      <c r="J13" s="78"/>
      <c r="K13" s="71">
        <f t="shared" si="2"/>
        <v>4310.625</v>
      </c>
      <c r="L13" s="79">
        <v>1</v>
      </c>
      <c r="M13" s="71">
        <f t="shared" si="3"/>
        <v>4310.625</v>
      </c>
      <c r="N13" s="73">
        <f>'WQ_3 - Design Calc 3'!I13</f>
        <v>383.35227272727252</v>
      </c>
    </row>
    <row r="14" spans="1:22" ht="12.75" thickBot="1" x14ac:dyDescent="0.25">
      <c r="A14" s="64" t="s">
        <v>105</v>
      </c>
      <c r="B14" s="74"/>
      <c r="C14" s="75">
        <f t="shared" si="4"/>
        <v>5</v>
      </c>
      <c r="D14" s="75" t="s">
        <v>106</v>
      </c>
      <c r="E14" s="76">
        <v>2</v>
      </c>
      <c r="F14" s="77">
        <v>50</v>
      </c>
      <c r="G14" s="68">
        <f t="shared" si="0"/>
        <v>0.49999999999999994</v>
      </c>
      <c r="H14" s="69">
        <f t="shared" si="1"/>
        <v>4537.4999999999991</v>
      </c>
      <c r="I14" s="78">
        <f>N12+N13</f>
        <v>1574.4460227272725</v>
      </c>
      <c r="J14" s="78"/>
      <c r="K14" s="71">
        <f t="shared" si="2"/>
        <v>6111.9460227272721</v>
      </c>
      <c r="L14" s="79">
        <v>1</v>
      </c>
      <c r="M14" s="71">
        <f t="shared" si="3"/>
        <v>6111.9460227272721</v>
      </c>
      <c r="N14" s="73">
        <f>'WQ_3 - Design Calc 3'!I14</f>
        <v>0</v>
      </c>
      <c r="V14" s="51"/>
    </row>
    <row r="15" spans="1:22" ht="12.75" thickBot="1" x14ac:dyDescent="0.25">
      <c r="A15" s="74" t="s">
        <v>107</v>
      </c>
      <c r="B15" s="74"/>
      <c r="C15" s="75">
        <f t="shared" si="4"/>
        <v>6</v>
      </c>
      <c r="D15" s="75"/>
      <c r="E15" s="76">
        <v>1</v>
      </c>
      <c r="F15" s="77">
        <v>100</v>
      </c>
      <c r="G15" s="68">
        <f t="shared" si="0"/>
        <v>0.95</v>
      </c>
      <c r="H15" s="69">
        <f t="shared" si="1"/>
        <v>4310.625</v>
      </c>
      <c r="I15" s="78"/>
      <c r="J15" s="78"/>
      <c r="K15" s="71">
        <f t="shared" si="2"/>
        <v>4310.625</v>
      </c>
      <c r="L15" s="79">
        <v>1</v>
      </c>
      <c r="M15" s="71">
        <f t="shared" si="3"/>
        <v>4310.625</v>
      </c>
      <c r="N15" s="73">
        <f>'WQ_3 - Design Calc 3'!I15</f>
        <v>4310.625</v>
      </c>
    </row>
    <row r="16" spans="1:22" ht="12.75" thickBot="1" x14ac:dyDescent="0.25">
      <c r="A16" s="74" t="s">
        <v>108</v>
      </c>
      <c r="B16" s="74"/>
      <c r="C16" s="75">
        <f t="shared" si="4"/>
        <v>7</v>
      </c>
      <c r="D16" s="75">
        <v>6</v>
      </c>
      <c r="E16" s="76">
        <v>2</v>
      </c>
      <c r="F16" s="77">
        <v>50</v>
      </c>
      <c r="G16" s="68">
        <f t="shared" si="0"/>
        <v>0.49999999999999994</v>
      </c>
      <c r="H16" s="69">
        <f t="shared" si="1"/>
        <v>4537.4999999999991</v>
      </c>
      <c r="I16" s="78">
        <f>N15</f>
        <v>4310.625</v>
      </c>
      <c r="J16" s="78"/>
      <c r="K16" s="71">
        <f t="shared" si="2"/>
        <v>8848.125</v>
      </c>
      <c r="L16" s="79">
        <v>1</v>
      </c>
      <c r="M16" s="71">
        <f t="shared" si="3"/>
        <v>8848.125</v>
      </c>
      <c r="N16" s="73">
        <f>'WQ_3 - Design Calc 3'!I16</f>
        <v>0</v>
      </c>
    </row>
    <row r="17" spans="1:14" ht="12.75" thickBot="1" x14ac:dyDescent="0.25">
      <c r="A17" s="74" t="s">
        <v>44</v>
      </c>
      <c r="B17" s="74"/>
      <c r="C17" s="75">
        <f t="shared" si="4"/>
        <v>8</v>
      </c>
      <c r="D17" s="75"/>
      <c r="E17" s="76"/>
      <c r="F17" s="77"/>
      <c r="G17" s="68">
        <f t="shared" si="0"/>
        <v>0.05</v>
      </c>
      <c r="H17" s="69">
        <f t="shared" si="1"/>
        <v>0</v>
      </c>
      <c r="I17" s="78"/>
      <c r="J17" s="78"/>
      <c r="K17" s="71">
        <f t="shared" si="2"/>
        <v>0</v>
      </c>
      <c r="L17" s="79"/>
      <c r="M17" s="71">
        <f t="shared" si="3"/>
        <v>0</v>
      </c>
      <c r="N17" s="73">
        <f>'WQ_3 - Design Calc 3'!I17</f>
        <v>0</v>
      </c>
    </row>
    <row r="18" spans="1:14" ht="12.75" thickBot="1" x14ac:dyDescent="0.25">
      <c r="A18" s="74" t="s">
        <v>44</v>
      </c>
      <c r="B18" s="74"/>
      <c r="C18" s="75">
        <f t="shared" si="4"/>
        <v>9</v>
      </c>
      <c r="D18" s="75"/>
      <c r="E18" s="76"/>
      <c r="F18" s="77"/>
      <c r="G18" s="68">
        <f t="shared" si="0"/>
        <v>0.05</v>
      </c>
      <c r="H18" s="69">
        <f t="shared" si="1"/>
        <v>0</v>
      </c>
      <c r="I18" s="78"/>
      <c r="J18" s="78"/>
      <c r="K18" s="71">
        <f t="shared" si="2"/>
        <v>0</v>
      </c>
      <c r="L18" s="79"/>
      <c r="M18" s="71">
        <f t="shared" si="3"/>
        <v>0</v>
      </c>
      <c r="N18" s="73">
        <f>'WQ_3 - Design Calc 3'!I18</f>
        <v>0</v>
      </c>
    </row>
    <row r="19" spans="1:14" ht="12.75" thickBot="1" x14ac:dyDescent="0.25">
      <c r="A19" s="74" t="s">
        <v>44</v>
      </c>
      <c r="B19" s="74"/>
      <c r="C19" s="75">
        <f t="shared" si="4"/>
        <v>10</v>
      </c>
      <c r="D19" s="75"/>
      <c r="E19" s="76"/>
      <c r="F19" s="77"/>
      <c r="G19" s="68">
        <f t="shared" si="0"/>
        <v>0.05</v>
      </c>
      <c r="H19" s="69">
        <f t="shared" si="1"/>
        <v>0</v>
      </c>
      <c r="I19" s="78"/>
      <c r="J19" s="78"/>
      <c r="K19" s="71">
        <f t="shared" si="2"/>
        <v>0</v>
      </c>
      <c r="L19" s="79"/>
      <c r="M19" s="71">
        <f t="shared" si="3"/>
        <v>0</v>
      </c>
      <c r="N19" s="73">
        <f>'WQ_3 - Design Calc 3'!I19</f>
        <v>0</v>
      </c>
    </row>
    <row r="20" spans="1:14" ht="12.75" thickBot="1" x14ac:dyDescent="0.25">
      <c r="A20" s="74" t="s">
        <v>44</v>
      </c>
      <c r="B20" s="74"/>
      <c r="C20" s="75">
        <f t="shared" si="4"/>
        <v>11</v>
      </c>
      <c r="D20" s="75"/>
      <c r="E20" s="76"/>
      <c r="F20" s="77"/>
      <c r="G20" s="68">
        <f t="shared" si="0"/>
        <v>0.05</v>
      </c>
      <c r="H20" s="69">
        <f t="shared" si="1"/>
        <v>0</v>
      </c>
      <c r="I20" s="78"/>
      <c r="J20" s="78"/>
      <c r="K20" s="71">
        <f t="shared" si="2"/>
        <v>0</v>
      </c>
      <c r="L20" s="79"/>
      <c r="M20" s="71">
        <f t="shared" si="3"/>
        <v>0</v>
      </c>
      <c r="N20" s="73">
        <f>'WQ_3 - Design Calc 3'!I20</f>
        <v>0</v>
      </c>
    </row>
    <row r="21" spans="1:14" ht="12.75" thickBot="1" x14ac:dyDescent="0.25">
      <c r="A21" s="74" t="s">
        <v>44</v>
      </c>
      <c r="B21" s="74"/>
      <c r="C21" s="75">
        <f t="shared" si="4"/>
        <v>12</v>
      </c>
      <c r="D21" s="75"/>
      <c r="E21" s="76"/>
      <c r="F21" s="77"/>
      <c r="G21" s="68">
        <f t="shared" si="0"/>
        <v>0.05</v>
      </c>
      <c r="H21" s="69">
        <f t="shared" si="1"/>
        <v>0</v>
      </c>
      <c r="I21" s="78"/>
      <c r="J21" s="78"/>
      <c r="K21" s="71">
        <f t="shared" si="2"/>
        <v>0</v>
      </c>
      <c r="L21" s="79"/>
      <c r="M21" s="71">
        <f t="shared" si="3"/>
        <v>0</v>
      </c>
      <c r="N21" s="73">
        <f>'WQ_3 - Design Calc 3'!I21</f>
        <v>0</v>
      </c>
    </row>
    <row r="22" spans="1:14" ht="12.75" thickBot="1" x14ac:dyDescent="0.25">
      <c r="A22" s="74" t="s">
        <v>44</v>
      </c>
      <c r="B22" s="74"/>
      <c r="C22" s="75">
        <f t="shared" si="4"/>
        <v>13</v>
      </c>
      <c r="D22" s="75"/>
      <c r="E22" s="76"/>
      <c r="F22" s="77"/>
      <c r="G22" s="68">
        <f t="shared" si="0"/>
        <v>0.05</v>
      </c>
      <c r="H22" s="69">
        <f t="shared" si="1"/>
        <v>0</v>
      </c>
      <c r="I22" s="78"/>
      <c r="J22" s="78"/>
      <c r="K22" s="71">
        <f t="shared" si="2"/>
        <v>0</v>
      </c>
      <c r="L22" s="79"/>
      <c r="M22" s="71">
        <f t="shared" si="3"/>
        <v>0</v>
      </c>
      <c r="N22" s="73">
        <f>'WQ_3 - Design Calc 3'!I22</f>
        <v>0</v>
      </c>
    </row>
    <row r="23" spans="1:14" ht="12.75" thickBot="1" x14ac:dyDescent="0.25">
      <c r="A23" s="74" t="s">
        <v>44</v>
      </c>
      <c r="B23" s="74"/>
      <c r="C23" s="75">
        <f t="shared" si="4"/>
        <v>14</v>
      </c>
      <c r="D23" s="75"/>
      <c r="E23" s="76"/>
      <c r="F23" s="77"/>
      <c r="G23" s="68">
        <f t="shared" si="0"/>
        <v>0.05</v>
      </c>
      <c r="H23" s="69">
        <f t="shared" si="1"/>
        <v>0</v>
      </c>
      <c r="I23" s="78"/>
      <c r="J23" s="78"/>
      <c r="K23" s="71">
        <f t="shared" si="2"/>
        <v>0</v>
      </c>
      <c r="L23" s="79"/>
      <c r="M23" s="71">
        <f t="shared" si="3"/>
        <v>0</v>
      </c>
      <c r="N23" s="73">
        <f>'WQ_3 - Design Calc 3'!I23</f>
        <v>0</v>
      </c>
    </row>
    <row r="24" spans="1:14" ht="12.75" thickBot="1" x14ac:dyDescent="0.25">
      <c r="A24" s="74" t="s">
        <v>44</v>
      </c>
      <c r="B24" s="74"/>
      <c r="C24" s="75">
        <f t="shared" si="4"/>
        <v>15</v>
      </c>
      <c r="D24" s="75"/>
      <c r="E24" s="76"/>
      <c r="F24" s="77"/>
      <c r="G24" s="68">
        <f t="shared" si="0"/>
        <v>0.05</v>
      </c>
      <c r="H24" s="69">
        <f t="shared" si="1"/>
        <v>0</v>
      </c>
      <c r="I24" s="78"/>
      <c r="J24" s="78"/>
      <c r="K24" s="71">
        <f t="shared" si="2"/>
        <v>0</v>
      </c>
      <c r="L24" s="79"/>
      <c r="M24" s="71">
        <f t="shared" si="3"/>
        <v>0</v>
      </c>
      <c r="N24" s="73">
        <f>'WQ_3 - Design Calc 3'!I24</f>
        <v>0</v>
      </c>
    </row>
    <row r="25" spans="1:14" ht="12.75" thickBot="1" x14ac:dyDescent="0.25">
      <c r="A25" s="74" t="s">
        <v>44</v>
      </c>
      <c r="B25" s="74"/>
      <c r="C25" s="75">
        <f t="shared" si="4"/>
        <v>16</v>
      </c>
      <c r="D25" s="75"/>
      <c r="E25" s="76"/>
      <c r="F25" s="77"/>
      <c r="G25" s="68">
        <f t="shared" si="0"/>
        <v>0.05</v>
      </c>
      <c r="H25" s="69">
        <f t="shared" si="1"/>
        <v>0</v>
      </c>
      <c r="I25" s="78"/>
      <c r="J25" s="78"/>
      <c r="K25" s="71">
        <f t="shared" si="2"/>
        <v>0</v>
      </c>
      <c r="L25" s="79"/>
      <c r="M25" s="71">
        <f t="shared" si="3"/>
        <v>0</v>
      </c>
      <c r="N25" s="73">
        <f>'WQ_3 - Design Calc 3'!I25</f>
        <v>0</v>
      </c>
    </row>
    <row r="26" spans="1:14" ht="12.75" thickBot="1" x14ac:dyDescent="0.25">
      <c r="A26" s="74" t="s">
        <v>44</v>
      </c>
      <c r="B26" s="74"/>
      <c r="C26" s="75">
        <f t="shared" si="4"/>
        <v>17</v>
      </c>
      <c r="D26" s="75"/>
      <c r="E26" s="76"/>
      <c r="F26" s="77"/>
      <c r="G26" s="68">
        <f t="shared" si="0"/>
        <v>0.05</v>
      </c>
      <c r="H26" s="69">
        <f t="shared" si="1"/>
        <v>0</v>
      </c>
      <c r="I26" s="78"/>
      <c r="J26" s="78"/>
      <c r="K26" s="71">
        <f t="shared" si="2"/>
        <v>0</v>
      </c>
      <c r="L26" s="79"/>
      <c r="M26" s="71">
        <f t="shared" si="3"/>
        <v>0</v>
      </c>
      <c r="N26" s="73">
        <f>'WQ_3 - Design Calc 3'!I26</f>
        <v>0</v>
      </c>
    </row>
    <row r="27" spans="1:14" ht="12.75" thickBot="1" x14ac:dyDescent="0.25">
      <c r="A27" s="74" t="s">
        <v>44</v>
      </c>
      <c r="B27" s="74"/>
      <c r="C27" s="75">
        <f t="shared" si="4"/>
        <v>18</v>
      </c>
      <c r="D27" s="75"/>
      <c r="E27" s="76"/>
      <c r="F27" s="77"/>
      <c r="G27" s="68">
        <f t="shared" si="0"/>
        <v>0.05</v>
      </c>
      <c r="H27" s="69">
        <f t="shared" si="1"/>
        <v>0</v>
      </c>
      <c r="I27" s="78"/>
      <c r="J27" s="78"/>
      <c r="K27" s="71">
        <f t="shared" si="2"/>
        <v>0</v>
      </c>
      <c r="L27" s="79"/>
      <c r="M27" s="71">
        <f t="shared" si="3"/>
        <v>0</v>
      </c>
      <c r="N27" s="73">
        <f>'WQ_3 - Design Calc 3'!I27</f>
        <v>0</v>
      </c>
    </row>
    <row r="28" spans="1:14" ht="12.75" thickBot="1" x14ac:dyDescent="0.25">
      <c r="A28" s="74" t="s">
        <v>44</v>
      </c>
      <c r="B28" s="74"/>
      <c r="C28" s="75">
        <f t="shared" si="4"/>
        <v>19</v>
      </c>
      <c r="D28" s="75"/>
      <c r="E28" s="76"/>
      <c r="F28" s="77"/>
      <c r="G28" s="68">
        <f t="shared" si="0"/>
        <v>0.05</v>
      </c>
      <c r="H28" s="69">
        <f t="shared" si="1"/>
        <v>0</v>
      </c>
      <c r="I28" s="78"/>
      <c r="J28" s="78"/>
      <c r="K28" s="71">
        <f t="shared" si="2"/>
        <v>0</v>
      </c>
      <c r="L28" s="79"/>
      <c r="M28" s="71">
        <f t="shared" si="3"/>
        <v>0</v>
      </c>
      <c r="N28" s="73">
        <f>'WQ_3 - Design Calc 3'!I28</f>
        <v>0</v>
      </c>
    </row>
    <row r="29" spans="1:14" ht="12.75" thickBot="1" x14ac:dyDescent="0.25">
      <c r="A29" s="74" t="s">
        <v>44</v>
      </c>
      <c r="B29" s="74"/>
      <c r="C29" s="75">
        <f t="shared" si="4"/>
        <v>20</v>
      </c>
      <c r="D29" s="75"/>
      <c r="E29" s="76"/>
      <c r="F29" s="77"/>
      <c r="G29" s="68">
        <f t="shared" si="0"/>
        <v>0.05</v>
      </c>
      <c r="H29" s="69">
        <f t="shared" si="1"/>
        <v>0</v>
      </c>
      <c r="I29" s="78"/>
      <c r="J29" s="78"/>
      <c r="K29" s="71">
        <f t="shared" si="2"/>
        <v>0</v>
      </c>
      <c r="L29" s="79"/>
      <c r="M29" s="71">
        <f t="shared" si="3"/>
        <v>0</v>
      </c>
      <c r="N29" s="73">
        <f>'WQ_3 - Design Calc 3'!I29</f>
        <v>0</v>
      </c>
    </row>
    <row r="30" spans="1:14" ht="12.75" thickBot="1" x14ac:dyDescent="0.25">
      <c r="A30" s="74" t="s">
        <v>44</v>
      </c>
      <c r="B30" s="74"/>
      <c r="C30" s="75">
        <f t="shared" si="4"/>
        <v>21</v>
      </c>
      <c r="D30" s="75"/>
      <c r="E30" s="76"/>
      <c r="F30" s="77"/>
      <c r="G30" s="68">
        <f t="shared" si="0"/>
        <v>0.05</v>
      </c>
      <c r="H30" s="69">
        <f t="shared" si="1"/>
        <v>0</v>
      </c>
      <c r="I30" s="78"/>
      <c r="J30" s="78"/>
      <c r="K30" s="71">
        <f t="shared" si="2"/>
        <v>0</v>
      </c>
      <c r="L30" s="79"/>
      <c r="M30" s="71">
        <f t="shared" si="3"/>
        <v>0</v>
      </c>
      <c r="N30" s="73">
        <f>'WQ_3 - Design Calc 3'!I30</f>
        <v>0</v>
      </c>
    </row>
    <row r="31" spans="1:14" ht="12.75" thickBot="1" x14ac:dyDescent="0.25">
      <c r="A31" s="74" t="s">
        <v>44</v>
      </c>
      <c r="B31" s="74"/>
      <c r="C31" s="75">
        <f t="shared" si="4"/>
        <v>22</v>
      </c>
      <c r="D31" s="75"/>
      <c r="E31" s="76"/>
      <c r="F31" s="77"/>
      <c r="G31" s="68">
        <f t="shared" si="0"/>
        <v>0.05</v>
      </c>
      <c r="H31" s="69">
        <f t="shared" si="1"/>
        <v>0</v>
      </c>
      <c r="I31" s="78"/>
      <c r="J31" s="78"/>
      <c r="K31" s="71">
        <f t="shared" si="2"/>
        <v>0</v>
      </c>
      <c r="L31" s="79"/>
      <c r="M31" s="71">
        <f t="shared" si="3"/>
        <v>0</v>
      </c>
      <c r="N31" s="73">
        <f>'WQ_3 - Design Calc 3'!I31</f>
        <v>0</v>
      </c>
    </row>
    <row r="32" spans="1:14" ht="12.75" thickBot="1" x14ac:dyDescent="0.25">
      <c r="A32" s="74" t="s">
        <v>44</v>
      </c>
      <c r="B32" s="74"/>
      <c r="C32" s="75">
        <f t="shared" si="4"/>
        <v>23</v>
      </c>
      <c r="D32" s="75"/>
      <c r="E32" s="76"/>
      <c r="F32" s="77"/>
      <c r="G32" s="68">
        <f t="shared" si="0"/>
        <v>0.05</v>
      </c>
      <c r="H32" s="69">
        <f t="shared" si="1"/>
        <v>0</v>
      </c>
      <c r="I32" s="78"/>
      <c r="J32" s="78"/>
      <c r="K32" s="71">
        <f t="shared" si="2"/>
        <v>0</v>
      </c>
      <c r="L32" s="79"/>
      <c r="M32" s="71">
        <f t="shared" si="3"/>
        <v>0</v>
      </c>
      <c r="N32" s="73">
        <f>'WQ_3 - Design Calc 3'!I32</f>
        <v>0</v>
      </c>
    </row>
    <row r="33" spans="1:15" ht="12.75" thickBot="1" x14ac:dyDescent="0.25">
      <c r="A33" s="74" t="s">
        <v>44</v>
      </c>
      <c r="B33" s="74"/>
      <c r="C33" s="75">
        <f t="shared" si="4"/>
        <v>24</v>
      </c>
      <c r="D33" s="75"/>
      <c r="E33" s="76"/>
      <c r="F33" s="77"/>
      <c r="G33" s="68">
        <f t="shared" si="0"/>
        <v>0.05</v>
      </c>
      <c r="H33" s="69">
        <f t="shared" si="1"/>
        <v>0</v>
      </c>
      <c r="I33" s="78"/>
      <c r="J33" s="78"/>
      <c r="K33" s="71">
        <f t="shared" si="2"/>
        <v>0</v>
      </c>
      <c r="L33" s="79"/>
      <c r="M33" s="71">
        <f t="shared" si="3"/>
        <v>0</v>
      </c>
      <c r="N33" s="73">
        <f>'WQ_3 - Design Calc 3'!I33</f>
        <v>0</v>
      </c>
    </row>
    <row r="34" spans="1:15" ht="12.75" thickBot="1" x14ac:dyDescent="0.25">
      <c r="A34" s="74" t="s">
        <v>44</v>
      </c>
      <c r="B34" s="74"/>
      <c r="C34" s="75">
        <f t="shared" si="4"/>
        <v>25</v>
      </c>
      <c r="D34" s="75"/>
      <c r="E34" s="76"/>
      <c r="F34" s="77"/>
      <c r="G34" s="68">
        <f t="shared" si="0"/>
        <v>0.05</v>
      </c>
      <c r="H34" s="69">
        <f t="shared" si="1"/>
        <v>0</v>
      </c>
      <c r="I34" s="78"/>
      <c r="J34" s="78"/>
      <c r="K34" s="71">
        <f t="shared" si="2"/>
        <v>0</v>
      </c>
      <c r="L34" s="79"/>
      <c r="M34" s="71">
        <f t="shared" si="3"/>
        <v>0</v>
      </c>
      <c r="N34" s="73">
        <f>'WQ_3 - Design Calc 3'!I34</f>
        <v>0</v>
      </c>
    </row>
    <row r="35" spans="1:15" ht="12.75" thickBot="1" x14ac:dyDescent="0.25">
      <c r="A35" s="74" t="s">
        <v>44</v>
      </c>
      <c r="B35" s="74"/>
      <c r="C35" s="75">
        <f t="shared" si="4"/>
        <v>26</v>
      </c>
      <c r="D35" s="75"/>
      <c r="E35" s="76"/>
      <c r="F35" s="77"/>
      <c r="G35" s="68">
        <f t="shared" si="0"/>
        <v>0.05</v>
      </c>
      <c r="H35" s="69">
        <f t="shared" si="1"/>
        <v>0</v>
      </c>
      <c r="I35" s="78"/>
      <c r="J35" s="78"/>
      <c r="K35" s="71">
        <f t="shared" si="2"/>
        <v>0</v>
      </c>
      <c r="L35" s="79"/>
      <c r="M35" s="71">
        <f t="shared" si="3"/>
        <v>0</v>
      </c>
      <c r="N35" s="73">
        <f>'WQ_3 - Design Calc 3'!I35</f>
        <v>0</v>
      </c>
    </row>
    <row r="36" spans="1:15" ht="12.75" thickBot="1" x14ac:dyDescent="0.25">
      <c r="A36" s="74" t="s">
        <v>44</v>
      </c>
      <c r="B36" s="74"/>
      <c r="C36" s="75">
        <f t="shared" si="4"/>
        <v>27</v>
      </c>
      <c r="D36" s="75"/>
      <c r="E36" s="76"/>
      <c r="F36" s="77"/>
      <c r="G36" s="68">
        <f t="shared" si="0"/>
        <v>0.05</v>
      </c>
      <c r="H36" s="69">
        <f t="shared" si="1"/>
        <v>0</v>
      </c>
      <c r="I36" s="78"/>
      <c r="J36" s="78"/>
      <c r="K36" s="71">
        <f t="shared" si="2"/>
        <v>0</v>
      </c>
      <c r="L36" s="79"/>
      <c r="M36" s="71">
        <f t="shared" si="3"/>
        <v>0</v>
      </c>
      <c r="N36" s="73">
        <f>'WQ_3 - Design Calc 3'!I36</f>
        <v>0</v>
      </c>
    </row>
    <row r="37" spans="1:15" ht="12.75" thickBot="1" x14ac:dyDescent="0.25">
      <c r="A37" s="74" t="s">
        <v>44</v>
      </c>
      <c r="B37" s="74"/>
      <c r="C37" s="75">
        <f t="shared" si="4"/>
        <v>28</v>
      </c>
      <c r="D37" s="75"/>
      <c r="E37" s="76"/>
      <c r="F37" s="77"/>
      <c r="G37" s="68">
        <f t="shared" si="0"/>
        <v>0.05</v>
      </c>
      <c r="H37" s="69">
        <f t="shared" si="1"/>
        <v>0</v>
      </c>
      <c r="I37" s="78"/>
      <c r="J37" s="78"/>
      <c r="K37" s="71">
        <f t="shared" si="2"/>
        <v>0</v>
      </c>
      <c r="L37" s="79"/>
      <c r="M37" s="71">
        <f t="shared" si="3"/>
        <v>0</v>
      </c>
      <c r="N37" s="73">
        <f>'WQ_3 - Design Calc 3'!I37</f>
        <v>0</v>
      </c>
    </row>
    <row r="38" spans="1:15" ht="12.75" thickBot="1" x14ac:dyDescent="0.25">
      <c r="A38" s="74" t="s">
        <v>44</v>
      </c>
      <c r="B38" s="74"/>
      <c r="C38" s="75">
        <f t="shared" si="4"/>
        <v>29</v>
      </c>
      <c r="D38" s="75"/>
      <c r="E38" s="76"/>
      <c r="F38" s="77"/>
      <c r="G38" s="68">
        <f t="shared" si="0"/>
        <v>0.05</v>
      </c>
      <c r="H38" s="69">
        <f t="shared" si="1"/>
        <v>0</v>
      </c>
      <c r="I38" s="78"/>
      <c r="J38" s="78"/>
      <c r="K38" s="71">
        <f t="shared" si="2"/>
        <v>0</v>
      </c>
      <c r="L38" s="79"/>
      <c r="M38" s="71">
        <f t="shared" si="3"/>
        <v>0</v>
      </c>
      <c r="N38" s="73">
        <f>'WQ_3 - Design Calc 3'!I38</f>
        <v>0</v>
      </c>
    </row>
    <row r="39" spans="1:15" ht="12.75" thickBot="1" x14ac:dyDescent="0.25">
      <c r="A39" s="74" t="s">
        <v>44</v>
      </c>
      <c r="B39" s="74"/>
      <c r="C39" s="75">
        <f t="shared" si="4"/>
        <v>30</v>
      </c>
      <c r="D39" s="75"/>
      <c r="E39" s="76"/>
      <c r="F39" s="77"/>
      <c r="G39" s="68">
        <f t="shared" si="0"/>
        <v>0.05</v>
      </c>
      <c r="H39" s="69">
        <f t="shared" si="1"/>
        <v>0</v>
      </c>
      <c r="I39" s="78"/>
      <c r="J39" s="78"/>
      <c r="K39" s="71">
        <f t="shared" si="2"/>
        <v>0</v>
      </c>
      <c r="L39" s="79"/>
      <c r="M39" s="71">
        <f t="shared" si="3"/>
        <v>0</v>
      </c>
      <c r="N39" s="73">
        <f>'WQ_3 - Design Calc 3'!I39</f>
        <v>0</v>
      </c>
    </row>
    <row r="40" spans="1:15" x14ac:dyDescent="0.2">
      <c r="A40" s="80"/>
      <c r="B40" s="80"/>
      <c r="C40" s="81"/>
      <c r="D40" s="81"/>
      <c r="E40" s="82"/>
      <c r="F40" s="83"/>
      <c r="G40" s="84"/>
      <c r="H40" s="85"/>
      <c r="I40" s="85"/>
      <c r="J40" s="86"/>
      <c r="K40" s="86"/>
      <c r="L40" s="86"/>
      <c r="M40" s="87"/>
      <c r="N40" s="87"/>
    </row>
    <row r="41" spans="1:15" x14ac:dyDescent="0.2">
      <c r="A41" s="88" t="s">
        <v>109</v>
      </c>
      <c r="B41" s="88"/>
      <c r="C41" s="88"/>
      <c r="D41" s="88"/>
      <c r="E41" s="89">
        <f>SUM(E10:E39)</f>
        <v>12</v>
      </c>
      <c r="F41" s="90"/>
      <c r="G41" s="90"/>
      <c r="H41" s="91">
        <f>SUM(H10:H39)</f>
        <v>31308.75</v>
      </c>
      <c r="I41" s="91"/>
      <c r="J41" s="91">
        <f>SUM(J10:J39)</f>
        <v>500</v>
      </c>
      <c r="K41" s="91">
        <f>H41+J41</f>
        <v>31808.75</v>
      </c>
      <c r="L41" s="90"/>
      <c r="M41" s="91"/>
      <c r="N41" s="91"/>
    </row>
    <row r="42" spans="1:15" x14ac:dyDescent="0.2">
      <c r="A42" s="80"/>
      <c r="B42" s="80"/>
      <c r="C42" s="81"/>
      <c r="D42" s="81"/>
      <c r="E42" s="82"/>
      <c r="F42" s="83"/>
      <c r="G42" s="84"/>
      <c r="H42" s="85"/>
      <c r="I42" s="85"/>
      <c r="J42" s="86"/>
      <c r="K42" s="86"/>
      <c r="L42" s="86"/>
      <c r="M42" s="87"/>
      <c r="N42" s="87"/>
    </row>
    <row r="43" spans="1:15" ht="13.5" customHeight="1" x14ac:dyDescent="0.2">
      <c r="A43" s="171" t="s">
        <v>84</v>
      </c>
      <c r="B43" s="171"/>
      <c r="C43" s="171"/>
      <c r="D43" s="171"/>
      <c r="E43" s="171"/>
      <c r="F43" s="171"/>
      <c r="G43" s="171"/>
      <c r="H43" s="171"/>
      <c r="I43" s="171"/>
      <c r="J43" s="171"/>
      <c r="K43" s="171"/>
      <c r="L43" s="171"/>
      <c r="M43" s="171"/>
      <c r="N43" s="92"/>
    </row>
    <row r="44" spans="1:15" ht="12.75" x14ac:dyDescent="0.2">
      <c r="A44" s="172" t="s">
        <v>151</v>
      </c>
      <c r="B44" s="172"/>
      <c r="C44" s="172"/>
      <c r="D44" s="172"/>
      <c r="E44" s="172"/>
      <c r="F44" s="172"/>
      <c r="G44" s="172"/>
      <c r="H44" s="172"/>
      <c r="I44" s="172"/>
      <c r="J44" s="172"/>
      <c r="K44" s="172"/>
      <c r="L44" s="172"/>
      <c r="M44" s="172"/>
      <c r="N44" s="93"/>
      <c r="O44" s="35"/>
    </row>
    <row r="45" spans="1:15" ht="12.75" x14ac:dyDescent="0.2">
      <c r="A45" s="173" t="s">
        <v>152</v>
      </c>
      <c r="B45" s="173"/>
      <c r="C45" s="173"/>
      <c r="D45" s="173"/>
      <c r="E45" s="173"/>
      <c r="F45" s="173"/>
      <c r="G45" s="173"/>
      <c r="H45" s="173"/>
      <c r="I45" s="173"/>
      <c r="J45" s="173"/>
      <c r="K45" s="173"/>
      <c r="L45" s="173"/>
      <c r="M45" s="173"/>
      <c r="N45" s="94"/>
      <c r="O45" s="35"/>
    </row>
    <row r="46" spans="1:15" ht="12.75" x14ac:dyDescent="0.2">
      <c r="A46" s="172" t="s">
        <v>153</v>
      </c>
      <c r="B46" s="172"/>
      <c r="C46" s="172"/>
      <c r="D46" s="172"/>
      <c r="E46" s="172"/>
      <c r="F46" s="172"/>
      <c r="G46" s="172"/>
      <c r="H46" s="172"/>
      <c r="I46" s="172"/>
      <c r="J46" s="172"/>
      <c r="K46" s="172"/>
      <c r="L46" s="172"/>
      <c r="M46" s="172"/>
      <c r="N46" s="93"/>
      <c r="O46" s="35"/>
    </row>
    <row r="47" spans="1:15" ht="12.75" thickBot="1" x14ac:dyDescent="0.25"/>
    <row r="48" spans="1:15" ht="15" x14ac:dyDescent="0.25">
      <c r="A48" s="43" t="s">
        <v>45</v>
      </c>
      <c r="B48" s="43"/>
      <c r="C48" s="43"/>
      <c r="D48" s="43"/>
      <c r="E48" s="43"/>
      <c r="F48" s="43"/>
      <c r="G48" s="43"/>
      <c r="H48" s="43"/>
      <c r="I48" s="43"/>
      <c r="J48" s="43"/>
      <c r="K48" s="43"/>
      <c r="L48" s="43"/>
      <c r="M48" s="43"/>
      <c r="N48" s="43"/>
    </row>
    <row r="49" spans="1:14" ht="15" x14ac:dyDescent="0.25">
      <c r="A49" s="26" t="s">
        <v>19</v>
      </c>
      <c r="B49" s="26"/>
      <c r="C49" s="26"/>
      <c r="D49" s="26"/>
      <c r="E49" s="26"/>
      <c r="F49" s="26"/>
      <c r="G49" s="26"/>
      <c r="H49" s="26"/>
      <c r="I49" s="26"/>
      <c r="J49" s="26"/>
      <c r="K49" s="26"/>
      <c r="L49" s="26"/>
      <c r="N49" s="36" t="str">
        <f>'CL_1 - Project Review (2)'!I64</f>
        <v>IDALS: Issue Date: 01/12/2023</v>
      </c>
    </row>
  </sheetData>
  <sheetProtection algorithmName="SHA-512" hashValue="djDK6THwIwVE6qIJmBGCq4GXgbhaWf4VGSM6KwT+bMhenXG4gULSKP7/Wh1umQUMOncAB01cS66k1N6A5Tyawg==" saltValue="jT0i9vj5hGOIfkJngs5uCQ==" spinCount="100000" sheet="1" selectLockedCells="1"/>
  <mergeCells count="9">
    <mergeCell ref="A43:M43"/>
    <mergeCell ref="A44:M44"/>
    <mergeCell ref="A45:M45"/>
    <mergeCell ref="A46:M46"/>
    <mergeCell ref="A1:N1"/>
    <mergeCell ref="A2:N2"/>
    <mergeCell ref="B3:G3"/>
    <mergeCell ref="A6:F6"/>
    <mergeCell ref="E8:M8"/>
  </mergeCells>
  <printOptions horizontalCentered="1" verticalCentered="1"/>
  <pageMargins left="0.25" right="0.25" top="0.75" bottom="0.75" header="0.3" footer="0.3"/>
  <pageSetup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D51AA-27F8-48CE-8EB4-10BDF6B4F08F}">
  <sheetPr>
    <tabColor rgb="FF92D050"/>
    <pageSetUpPr fitToPage="1"/>
  </sheetPr>
  <dimension ref="A1:AB42"/>
  <sheetViews>
    <sheetView showZeros="0" view="pageBreakPreview" zoomScaleNormal="100" zoomScaleSheetLayoutView="100" workbookViewId="0">
      <selection activeCell="F10" sqref="F10"/>
    </sheetView>
  </sheetViews>
  <sheetFormatPr defaultColWidth="8.85546875" defaultRowHeight="12" x14ac:dyDescent="0.2"/>
  <cols>
    <col min="1" max="1" width="8.85546875" style="15"/>
    <col min="2" max="2" width="18.140625" style="15" customWidth="1"/>
    <col min="3" max="3" width="4.7109375" style="15" customWidth="1"/>
    <col min="4" max="5" width="7.7109375" style="15" customWidth="1"/>
    <col min="6" max="12" width="8.7109375" style="15" customWidth="1"/>
    <col min="13" max="13" width="10.5703125" style="15" customWidth="1"/>
    <col min="14" max="14" width="8.7109375" style="15" customWidth="1"/>
    <col min="15" max="21" width="8.85546875" style="15"/>
    <col min="22" max="22" width="2.28515625" style="15" customWidth="1"/>
    <col min="23" max="16384" width="8.85546875" style="15"/>
  </cols>
  <sheetData>
    <row r="1" spans="1:28" ht="12.75" x14ac:dyDescent="0.2">
      <c r="A1" s="160" t="s">
        <v>56</v>
      </c>
      <c r="B1" s="160"/>
      <c r="C1" s="160"/>
      <c r="D1" s="160"/>
      <c r="E1" s="160"/>
      <c r="F1" s="160"/>
      <c r="G1" s="160"/>
      <c r="H1" s="160"/>
      <c r="I1" s="160"/>
      <c r="J1" s="160"/>
      <c r="K1" s="160"/>
      <c r="L1" s="160"/>
      <c r="M1" s="160"/>
      <c r="N1" s="160"/>
    </row>
    <row r="2" spans="1:28" ht="12.75" x14ac:dyDescent="0.2">
      <c r="A2" s="160" t="s">
        <v>46</v>
      </c>
      <c r="B2" s="160"/>
      <c r="C2" s="160"/>
      <c r="D2" s="160"/>
      <c r="E2" s="160"/>
      <c r="F2" s="160"/>
      <c r="G2" s="160"/>
      <c r="H2" s="160"/>
      <c r="I2" s="160"/>
      <c r="J2" s="160"/>
      <c r="K2" s="160"/>
      <c r="L2" s="160"/>
      <c r="M2" s="160"/>
      <c r="N2" s="160"/>
      <c r="W2" s="176"/>
      <c r="X2" s="176"/>
      <c r="Y2" s="176"/>
      <c r="Z2" s="176"/>
      <c r="AA2" s="176"/>
      <c r="AB2" s="176"/>
    </row>
    <row r="3" spans="1:28" x14ac:dyDescent="0.2">
      <c r="A3" s="15" t="s">
        <v>1</v>
      </c>
      <c r="B3" s="169" t="str">
        <f>'CL_1 - Project Review'!C3</f>
        <v>Project Name</v>
      </c>
      <c r="C3" s="169"/>
      <c r="D3" s="169"/>
      <c r="E3" s="169"/>
      <c r="F3" s="169"/>
      <c r="M3" s="15" t="s">
        <v>0</v>
      </c>
      <c r="N3" s="44">
        <f ca="1">'CL_1 - Project Review'!G5</f>
        <v>45644</v>
      </c>
    </row>
    <row r="4" spans="1:28" x14ac:dyDescent="0.2">
      <c r="A4" s="45"/>
      <c r="B4" s="45"/>
      <c r="C4" s="45"/>
      <c r="D4" s="45"/>
      <c r="E4" s="45"/>
      <c r="F4" s="45"/>
      <c r="G4" s="45"/>
      <c r="H4" s="45"/>
      <c r="I4" s="45"/>
      <c r="J4" s="45"/>
      <c r="K4" s="45"/>
      <c r="L4" s="45"/>
      <c r="M4" s="45"/>
      <c r="N4" s="45"/>
    </row>
    <row r="5" spans="1:28" ht="3.6" customHeight="1" x14ac:dyDescent="0.2">
      <c r="A5" s="20"/>
      <c r="B5" s="20"/>
      <c r="C5" s="20"/>
      <c r="D5" s="20"/>
      <c r="E5" s="20"/>
      <c r="F5" s="20"/>
      <c r="G5" s="20"/>
      <c r="H5" s="20"/>
      <c r="I5" s="20"/>
      <c r="J5" s="20"/>
      <c r="K5" s="20"/>
      <c r="L5" s="20"/>
      <c r="M5" s="20"/>
      <c r="N5" s="20"/>
    </row>
    <row r="6" spans="1:28" x14ac:dyDescent="0.2">
      <c r="A6" s="180" t="s">
        <v>47</v>
      </c>
      <c r="B6" s="180"/>
      <c r="C6" s="180"/>
      <c r="D6" s="180"/>
      <c r="E6" s="180"/>
      <c r="F6" s="180"/>
      <c r="G6" s="180"/>
      <c r="H6" s="180"/>
      <c r="I6" s="180"/>
      <c r="J6" s="180"/>
      <c r="K6" s="180"/>
      <c r="L6" s="180"/>
      <c r="M6" s="180"/>
      <c r="N6" s="180"/>
    </row>
    <row r="7" spans="1:28" x14ac:dyDescent="0.2">
      <c r="A7" s="20"/>
      <c r="B7" s="20"/>
      <c r="C7" s="20"/>
      <c r="D7" s="20"/>
      <c r="E7" s="20"/>
      <c r="F7" s="95"/>
      <c r="G7" s="95"/>
      <c r="H7" s="95"/>
      <c r="I7" s="95"/>
      <c r="J7" s="95"/>
      <c r="K7" s="95"/>
      <c r="L7" s="95"/>
      <c r="M7" s="95"/>
      <c r="N7" s="95"/>
    </row>
    <row r="8" spans="1:28" x14ac:dyDescent="0.2">
      <c r="A8" s="20"/>
      <c r="B8" s="20"/>
      <c r="C8" s="20"/>
      <c r="D8" s="20"/>
      <c r="E8" s="20"/>
      <c r="F8" s="96" t="s">
        <v>67</v>
      </c>
      <c r="G8" s="178" t="s">
        <v>68</v>
      </c>
      <c r="H8" s="178"/>
      <c r="I8" s="178"/>
      <c r="J8" s="178"/>
      <c r="K8" s="178"/>
      <c r="L8" s="179" t="s">
        <v>69</v>
      </c>
      <c r="M8" s="179"/>
      <c r="N8" s="179"/>
    </row>
    <row r="9" spans="1:28" ht="72" customHeight="1" x14ac:dyDescent="0.2">
      <c r="A9" s="57" t="str">
        <f>'WQ_1 - Design Calc 1'!A9</f>
        <v>Description of Bioretention Area</v>
      </c>
      <c r="B9" s="57"/>
      <c r="C9" s="58" t="str">
        <f>'WQ_1 - Design Calc 1'!C9</f>
        <v>Cell ID #</v>
      </c>
      <c r="D9" s="97" t="str">
        <f>'WQ_1 - Design Calc 1'!D9</f>
        <v>Upstream Cell or BMP                ID#s</v>
      </c>
      <c r="E9" s="59" t="s">
        <v>43</v>
      </c>
      <c r="F9" s="58" t="s">
        <v>60</v>
      </c>
      <c r="G9" s="58" t="s">
        <v>61</v>
      </c>
      <c r="H9" s="58" t="s">
        <v>62</v>
      </c>
      <c r="I9" s="98" t="s">
        <v>141</v>
      </c>
      <c r="J9" s="58" t="s">
        <v>142</v>
      </c>
      <c r="K9" s="58" t="s">
        <v>63</v>
      </c>
      <c r="L9" s="58" t="s">
        <v>64</v>
      </c>
      <c r="M9" s="58" t="s">
        <v>66</v>
      </c>
      <c r="N9" s="58" t="s">
        <v>65</v>
      </c>
    </row>
    <row r="10" spans="1:28" ht="12.75" thickBot="1" x14ac:dyDescent="0.25">
      <c r="A10" s="15" t="str">
        <f>'WQ_1 - Design Calc 1'!A10</f>
        <v>Drainage Area 1</v>
      </c>
      <c r="C10" s="18">
        <f>'WQ_1 - Design Calc 1'!C10</f>
        <v>1</v>
      </c>
      <c r="D10" s="99">
        <f>'WQ_1 - Design Calc 1'!D10</f>
        <v>0</v>
      </c>
      <c r="E10" s="100">
        <f>'WQ_1 - Design Calc 1'!M10</f>
        <v>4310.625</v>
      </c>
      <c r="F10" s="101">
        <v>6</v>
      </c>
      <c r="G10" s="101">
        <v>3</v>
      </c>
      <c r="H10" s="101">
        <v>18</v>
      </c>
      <c r="I10" s="101">
        <v>3</v>
      </c>
      <c r="J10" s="101">
        <v>9</v>
      </c>
      <c r="K10" s="102">
        <f>SUM(G10:J10)/12</f>
        <v>2.75</v>
      </c>
      <c r="L10" s="103">
        <v>1</v>
      </c>
      <c r="M10" s="103">
        <v>2</v>
      </c>
      <c r="N10" s="104">
        <f t="shared" ref="N10:N39" si="0">IF((M10*(F10/24+K10)*L10)=0,0,E10*K10/(M10*(F10/24+K10)*L10))</f>
        <v>1975.703125</v>
      </c>
    </row>
    <row r="11" spans="1:28" ht="12.75" thickBot="1" x14ac:dyDescent="0.25">
      <c r="A11" s="15" t="str">
        <f>'WQ_1 - Design Calc 1'!A11</f>
        <v>Drainage Area 2</v>
      </c>
      <c r="C11" s="18">
        <f>'WQ_1 - Design Calc 1'!C11</f>
        <v>2</v>
      </c>
      <c r="D11" s="99">
        <f>'WQ_1 - Design Calc 1'!D11</f>
        <v>0</v>
      </c>
      <c r="E11" s="100">
        <f>'WQ_1 - Design Calc 1'!M11</f>
        <v>5037.4999999999991</v>
      </c>
      <c r="F11" s="101">
        <v>6</v>
      </c>
      <c r="G11" s="101">
        <v>3</v>
      </c>
      <c r="H11" s="101">
        <v>18</v>
      </c>
      <c r="I11" s="101">
        <v>3</v>
      </c>
      <c r="J11" s="101">
        <v>9</v>
      </c>
      <c r="K11" s="102">
        <f t="shared" ref="K11:K39" si="1">SUM(G11:J11)/12</f>
        <v>2.75</v>
      </c>
      <c r="L11" s="105">
        <v>1</v>
      </c>
      <c r="M11" s="105">
        <v>2</v>
      </c>
      <c r="N11" s="104">
        <f t="shared" si="0"/>
        <v>2308.8541666666665</v>
      </c>
    </row>
    <row r="12" spans="1:28" ht="12.75" thickBot="1" x14ac:dyDescent="0.25">
      <c r="A12" s="15" t="str">
        <f>'WQ_1 - Design Calc 1'!A12</f>
        <v>Drainage Area 3</v>
      </c>
      <c r="C12" s="18">
        <f>'WQ_1 - Design Calc 1'!C12</f>
        <v>3</v>
      </c>
      <c r="D12" s="99">
        <f>'WQ_1 - Design Calc 1'!D12</f>
        <v>1</v>
      </c>
      <c r="E12" s="100">
        <f>'WQ_1 - Design Calc 1'!M12</f>
        <v>3573.28125</v>
      </c>
      <c r="F12" s="101">
        <v>6</v>
      </c>
      <c r="G12" s="101">
        <v>3</v>
      </c>
      <c r="H12" s="101">
        <v>18</v>
      </c>
      <c r="I12" s="101">
        <v>3</v>
      </c>
      <c r="J12" s="101">
        <v>9</v>
      </c>
      <c r="K12" s="102">
        <f t="shared" si="1"/>
        <v>2.75</v>
      </c>
      <c r="L12" s="105">
        <v>1</v>
      </c>
      <c r="M12" s="105">
        <v>2</v>
      </c>
      <c r="N12" s="104">
        <f t="shared" si="0"/>
        <v>1637.75390625</v>
      </c>
      <c r="W12" s="176"/>
      <c r="X12" s="176"/>
      <c r="Y12" s="176"/>
      <c r="Z12" s="176"/>
      <c r="AA12" s="176"/>
      <c r="AB12" s="176"/>
    </row>
    <row r="13" spans="1:28" ht="12.75" thickBot="1" x14ac:dyDescent="0.25">
      <c r="A13" s="15" t="str">
        <f>'WQ_1 - Design Calc 1'!A13</f>
        <v>Drainage Area 4</v>
      </c>
      <c r="C13" s="18">
        <f>'WQ_1 - Design Calc 1'!C13</f>
        <v>4</v>
      </c>
      <c r="D13" s="99">
        <f>'WQ_1 - Design Calc 1'!D13</f>
        <v>2</v>
      </c>
      <c r="E13" s="100">
        <f>'WQ_1 - Design Calc 1'!M13</f>
        <v>4310.625</v>
      </c>
      <c r="F13" s="101">
        <v>6</v>
      </c>
      <c r="G13" s="101">
        <v>3</v>
      </c>
      <c r="H13" s="101">
        <v>18</v>
      </c>
      <c r="I13" s="101">
        <v>3</v>
      </c>
      <c r="J13" s="101">
        <v>9</v>
      </c>
      <c r="K13" s="102">
        <f t="shared" si="1"/>
        <v>2.75</v>
      </c>
      <c r="L13" s="105">
        <v>1</v>
      </c>
      <c r="M13" s="105">
        <v>2</v>
      </c>
      <c r="N13" s="104">
        <f t="shared" si="0"/>
        <v>1975.703125</v>
      </c>
    </row>
    <row r="14" spans="1:28" ht="12.75" thickBot="1" x14ac:dyDescent="0.25">
      <c r="A14" s="15" t="str">
        <f>'WQ_1 - Design Calc 1'!A14</f>
        <v>Drainage Area 5</v>
      </c>
      <c r="C14" s="18">
        <f>'WQ_1 - Design Calc 1'!C14</f>
        <v>5</v>
      </c>
      <c r="D14" s="99" t="str">
        <f>'WQ_1 - Design Calc 1'!D14</f>
        <v>3,4</v>
      </c>
      <c r="E14" s="100">
        <f>'WQ_1 - Design Calc 1'!M14</f>
        <v>6111.9460227272721</v>
      </c>
      <c r="F14" s="101">
        <v>6</v>
      </c>
      <c r="G14" s="101">
        <v>3</v>
      </c>
      <c r="H14" s="101">
        <v>18</v>
      </c>
      <c r="I14" s="101">
        <v>3</v>
      </c>
      <c r="J14" s="101">
        <v>9</v>
      </c>
      <c r="K14" s="102">
        <f t="shared" si="1"/>
        <v>2.75</v>
      </c>
      <c r="L14" s="105">
        <v>1</v>
      </c>
      <c r="M14" s="105">
        <v>2</v>
      </c>
      <c r="N14" s="104">
        <f t="shared" si="0"/>
        <v>2801.30859375</v>
      </c>
    </row>
    <row r="15" spans="1:28" ht="13.5" thickBot="1" x14ac:dyDescent="0.25">
      <c r="A15" s="15" t="str">
        <f>'WQ_1 - Design Calc 1'!A15</f>
        <v>Drainage Area 6</v>
      </c>
      <c r="C15" s="18">
        <f>'WQ_1 - Design Calc 1'!C15</f>
        <v>6</v>
      </c>
      <c r="D15" s="99">
        <f>'WQ_1 - Design Calc 1'!D15</f>
        <v>0</v>
      </c>
      <c r="E15" s="100">
        <f>'WQ_1 - Design Calc 1'!M15</f>
        <v>4310.625</v>
      </c>
      <c r="F15" s="101">
        <v>6</v>
      </c>
      <c r="G15" s="101">
        <v>3</v>
      </c>
      <c r="H15" s="101">
        <v>18</v>
      </c>
      <c r="I15" s="101">
        <v>3</v>
      </c>
      <c r="J15" s="101">
        <v>9</v>
      </c>
      <c r="K15" s="102">
        <f t="shared" si="1"/>
        <v>2.75</v>
      </c>
      <c r="L15" s="105">
        <v>1</v>
      </c>
      <c r="M15" s="105">
        <v>2</v>
      </c>
      <c r="N15" s="104">
        <f t="shared" si="0"/>
        <v>1975.703125</v>
      </c>
      <c r="W15" s="35"/>
    </row>
    <row r="16" spans="1:28" ht="12.75" thickBot="1" x14ac:dyDescent="0.25">
      <c r="A16" s="15" t="str">
        <f>'WQ_1 - Design Calc 1'!A16</f>
        <v>Drainage Area 7</v>
      </c>
      <c r="C16" s="18">
        <f>'WQ_1 - Design Calc 1'!C16</f>
        <v>7</v>
      </c>
      <c r="D16" s="99">
        <f>'WQ_1 - Design Calc 1'!D16</f>
        <v>6</v>
      </c>
      <c r="E16" s="100">
        <f>'WQ_1 - Design Calc 1'!M16</f>
        <v>8848.125</v>
      </c>
      <c r="F16" s="101">
        <v>6</v>
      </c>
      <c r="G16" s="101">
        <v>3</v>
      </c>
      <c r="H16" s="101">
        <v>18</v>
      </c>
      <c r="I16" s="101">
        <v>3</v>
      </c>
      <c r="J16" s="101">
        <v>9</v>
      </c>
      <c r="K16" s="102">
        <f t="shared" si="1"/>
        <v>2.75</v>
      </c>
      <c r="L16" s="105">
        <v>1</v>
      </c>
      <c r="M16" s="105">
        <v>2</v>
      </c>
      <c r="N16" s="104">
        <f t="shared" si="0"/>
        <v>4055.390625</v>
      </c>
    </row>
    <row r="17" spans="1:28" ht="12.75" thickBot="1" x14ac:dyDescent="0.25">
      <c r="A17" s="15" t="str">
        <f>'WQ_1 - Design Calc 1'!A17</f>
        <v>Enter Subarea Name</v>
      </c>
      <c r="C17" s="18">
        <f>'WQ_1 - Design Calc 1'!C17</f>
        <v>8</v>
      </c>
      <c r="D17" s="99">
        <f>'WQ_1 - Design Calc 1'!D17</f>
        <v>0</v>
      </c>
      <c r="E17" s="100">
        <f>'WQ_1 - Design Calc 1'!M17</f>
        <v>0</v>
      </c>
      <c r="F17" s="106"/>
      <c r="G17" s="106"/>
      <c r="H17" s="106"/>
      <c r="I17" s="106"/>
      <c r="J17" s="106"/>
      <c r="K17" s="102">
        <f t="shared" si="1"/>
        <v>0</v>
      </c>
      <c r="L17" s="105">
        <v>1</v>
      </c>
      <c r="M17" s="105">
        <v>2</v>
      </c>
      <c r="N17" s="104">
        <f t="shared" si="0"/>
        <v>0</v>
      </c>
    </row>
    <row r="18" spans="1:28" ht="13.5" thickBot="1" x14ac:dyDescent="0.25">
      <c r="A18" s="15" t="str">
        <f>'WQ_1 - Design Calc 1'!A18</f>
        <v>Enter Subarea Name</v>
      </c>
      <c r="C18" s="18">
        <f>'WQ_1 - Design Calc 1'!C18</f>
        <v>9</v>
      </c>
      <c r="D18" s="99">
        <f>'WQ_1 - Design Calc 1'!D18</f>
        <v>0</v>
      </c>
      <c r="E18" s="100">
        <f>'WQ_1 - Design Calc 1'!M18</f>
        <v>0</v>
      </c>
      <c r="F18" s="106"/>
      <c r="G18" s="106"/>
      <c r="H18" s="106"/>
      <c r="I18" s="106"/>
      <c r="J18" s="106"/>
      <c r="K18" s="102">
        <f t="shared" si="1"/>
        <v>0</v>
      </c>
      <c r="L18" s="105">
        <v>1</v>
      </c>
      <c r="M18" s="105">
        <v>2</v>
      </c>
      <c r="N18" s="104">
        <f t="shared" si="0"/>
        <v>0</v>
      </c>
      <c r="W18" s="35"/>
    </row>
    <row r="19" spans="1:28" ht="13.5" thickBot="1" x14ac:dyDescent="0.25">
      <c r="A19" s="15" t="str">
        <f>'WQ_1 - Design Calc 1'!A19</f>
        <v>Enter Subarea Name</v>
      </c>
      <c r="C19" s="18">
        <f>'WQ_1 - Design Calc 1'!C19</f>
        <v>10</v>
      </c>
      <c r="D19" s="99">
        <f>'WQ_1 - Design Calc 1'!D19</f>
        <v>0</v>
      </c>
      <c r="E19" s="100">
        <f>'WQ_1 - Design Calc 1'!M19</f>
        <v>0</v>
      </c>
      <c r="F19" s="106"/>
      <c r="G19" s="106"/>
      <c r="H19" s="106"/>
      <c r="I19" s="106"/>
      <c r="J19" s="106"/>
      <c r="K19" s="102">
        <f t="shared" si="1"/>
        <v>0</v>
      </c>
      <c r="L19" s="105">
        <v>1</v>
      </c>
      <c r="M19" s="105">
        <v>2</v>
      </c>
      <c r="N19" s="104">
        <f t="shared" si="0"/>
        <v>0</v>
      </c>
      <c r="W19" s="35"/>
    </row>
    <row r="20" spans="1:28" ht="12.75" thickBot="1" x14ac:dyDescent="0.25">
      <c r="A20" s="15" t="str">
        <f>'WQ_1 - Design Calc 1'!A20</f>
        <v>Enter Subarea Name</v>
      </c>
      <c r="C20" s="18">
        <f>'WQ_1 - Design Calc 1'!C20</f>
        <v>11</v>
      </c>
      <c r="D20" s="99">
        <f>'WQ_1 - Design Calc 1'!D20</f>
        <v>0</v>
      </c>
      <c r="E20" s="100">
        <f>'WQ_1 - Design Calc 1'!M20</f>
        <v>0</v>
      </c>
      <c r="F20" s="106"/>
      <c r="G20" s="106"/>
      <c r="H20" s="106"/>
      <c r="I20" s="106"/>
      <c r="J20" s="106"/>
      <c r="K20" s="102">
        <f t="shared" si="1"/>
        <v>0</v>
      </c>
      <c r="L20" s="105">
        <v>1</v>
      </c>
      <c r="M20" s="105">
        <v>2</v>
      </c>
      <c r="N20" s="104">
        <f t="shared" si="0"/>
        <v>0</v>
      </c>
    </row>
    <row r="21" spans="1:28" ht="13.5" thickBot="1" x14ac:dyDescent="0.25">
      <c r="A21" s="15" t="str">
        <f>'WQ_1 - Design Calc 1'!A21</f>
        <v>Enter Subarea Name</v>
      </c>
      <c r="C21" s="18">
        <f>'WQ_1 - Design Calc 1'!C21</f>
        <v>12</v>
      </c>
      <c r="D21" s="99">
        <f>'WQ_1 - Design Calc 1'!D21</f>
        <v>0</v>
      </c>
      <c r="E21" s="100">
        <f>'WQ_1 - Design Calc 1'!M21</f>
        <v>0</v>
      </c>
      <c r="F21" s="106"/>
      <c r="G21" s="106"/>
      <c r="H21" s="106"/>
      <c r="I21" s="106"/>
      <c r="J21" s="106"/>
      <c r="K21" s="102">
        <f t="shared" si="1"/>
        <v>0</v>
      </c>
      <c r="L21" s="105">
        <v>1</v>
      </c>
      <c r="M21" s="105">
        <v>2</v>
      </c>
      <c r="N21" s="104">
        <f t="shared" si="0"/>
        <v>0</v>
      </c>
      <c r="W21" s="35"/>
    </row>
    <row r="22" spans="1:28" ht="12.75" thickBot="1" x14ac:dyDescent="0.25">
      <c r="A22" s="15" t="str">
        <f>'WQ_1 - Design Calc 1'!A22</f>
        <v>Enter Subarea Name</v>
      </c>
      <c r="C22" s="18">
        <f>'WQ_1 - Design Calc 1'!C22</f>
        <v>13</v>
      </c>
      <c r="D22" s="99">
        <f>'WQ_1 - Design Calc 1'!D22</f>
        <v>0</v>
      </c>
      <c r="E22" s="100">
        <f>'WQ_1 - Design Calc 1'!M22</f>
        <v>0</v>
      </c>
      <c r="F22" s="106"/>
      <c r="G22" s="106"/>
      <c r="H22" s="106"/>
      <c r="I22" s="106"/>
      <c r="J22" s="106"/>
      <c r="K22" s="102">
        <f t="shared" si="1"/>
        <v>0</v>
      </c>
      <c r="L22" s="105">
        <v>1</v>
      </c>
      <c r="M22" s="105">
        <v>2</v>
      </c>
      <c r="N22" s="104">
        <f t="shared" si="0"/>
        <v>0</v>
      </c>
    </row>
    <row r="23" spans="1:28" ht="12.75" thickBot="1" x14ac:dyDescent="0.25">
      <c r="A23" s="15" t="str">
        <f>'WQ_1 - Design Calc 1'!A23</f>
        <v>Enter Subarea Name</v>
      </c>
      <c r="C23" s="18">
        <f>'WQ_1 - Design Calc 1'!C23</f>
        <v>14</v>
      </c>
      <c r="D23" s="99">
        <f>'WQ_1 - Design Calc 1'!D23</f>
        <v>0</v>
      </c>
      <c r="E23" s="100">
        <f>'WQ_1 - Design Calc 1'!M23</f>
        <v>0</v>
      </c>
      <c r="F23" s="106"/>
      <c r="G23" s="106"/>
      <c r="H23" s="106"/>
      <c r="I23" s="106"/>
      <c r="J23" s="106"/>
      <c r="K23" s="102">
        <f t="shared" si="1"/>
        <v>0</v>
      </c>
      <c r="L23" s="105">
        <v>1</v>
      </c>
      <c r="M23" s="105">
        <v>2</v>
      </c>
      <c r="N23" s="104">
        <f t="shared" si="0"/>
        <v>0</v>
      </c>
      <c r="W23" s="177"/>
      <c r="X23" s="177"/>
      <c r="Y23" s="177"/>
      <c r="Z23" s="177"/>
      <c r="AA23" s="177"/>
      <c r="AB23" s="177"/>
    </row>
    <row r="24" spans="1:28" ht="12.75" thickBot="1" x14ac:dyDescent="0.25">
      <c r="A24" s="15" t="str">
        <f>'WQ_1 - Design Calc 1'!A24</f>
        <v>Enter Subarea Name</v>
      </c>
      <c r="C24" s="18">
        <f>'WQ_1 - Design Calc 1'!C24</f>
        <v>15</v>
      </c>
      <c r="D24" s="99">
        <f>'WQ_1 - Design Calc 1'!D24</f>
        <v>0</v>
      </c>
      <c r="E24" s="100">
        <f>'WQ_1 - Design Calc 1'!M24</f>
        <v>0</v>
      </c>
      <c r="F24" s="106"/>
      <c r="G24" s="106"/>
      <c r="H24" s="106"/>
      <c r="I24" s="106"/>
      <c r="J24" s="106"/>
      <c r="K24" s="102">
        <f t="shared" si="1"/>
        <v>0</v>
      </c>
      <c r="L24" s="105">
        <v>1</v>
      </c>
      <c r="M24" s="105">
        <v>2</v>
      </c>
      <c r="N24" s="104">
        <f t="shared" si="0"/>
        <v>0</v>
      </c>
    </row>
    <row r="25" spans="1:28" ht="12.75" thickBot="1" x14ac:dyDescent="0.25">
      <c r="A25" s="15" t="str">
        <f>'WQ_1 - Design Calc 1'!A25</f>
        <v>Enter Subarea Name</v>
      </c>
      <c r="C25" s="18">
        <f>'WQ_1 - Design Calc 1'!C25</f>
        <v>16</v>
      </c>
      <c r="D25" s="99">
        <f>'WQ_1 - Design Calc 1'!D25</f>
        <v>0</v>
      </c>
      <c r="E25" s="100">
        <f>'WQ_1 - Design Calc 1'!M25</f>
        <v>0</v>
      </c>
      <c r="F25" s="106"/>
      <c r="G25" s="106"/>
      <c r="H25" s="106"/>
      <c r="I25" s="106"/>
      <c r="J25" s="106"/>
      <c r="K25" s="102">
        <f t="shared" si="1"/>
        <v>0</v>
      </c>
      <c r="L25" s="105">
        <v>1</v>
      </c>
      <c r="M25" s="105">
        <v>2</v>
      </c>
      <c r="N25" s="104">
        <f t="shared" si="0"/>
        <v>0</v>
      </c>
    </row>
    <row r="26" spans="1:28" ht="12.75" thickBot="1" x14ac:dyDescent="0.25">
      <c r="A26" s="15" t="str">
        <f>'WQ_1 - Design Calc 1'!A26</f>
        <v>Enter Subarea Name</v>
      </c>
      <c r="C26" s="18">
        <f>'WQ_1 - Design Calc 1'!C26</f>
        <v>17</v>
      </c>
      <c r="D26" s="99">
        <f>'WQ_1 - Design Calc 1'!D26</f>
        <v>0</v>
      </c>
      <c r="E26" s="100">
        <f>'WQ_1 - Design Calc 1'!M26</f>
        <v>0</v>
      </c>
      <c r="F26" s="106"/>
      <c r="G26" s="106"/>
      <c r="H26" s="106"/>
      <c r="I26" s="106"/>
      <c r="J26" s="106"/>
      <c r="K26" s="102">
        <f t="shared" si="1"/>
        <v>0</v>
      </c>
      <c r="L26" s="105">
        <v>1</v>
      </c>
      <c r="M26" s="105">
        <v>2</v>
      </c>
      <c r="N26" s="104">
        <f t="shared" si="0"/>
        <v>0</v>
      </c>
    </row>
    <row r="27" spans="1:28" ht="12.75" thickBot="1" x14ac:dyDescent="0.25">
      <c r="A27" s="15" t="str">
        <f>'WQ_1 - Design Calc 1'!A27</f>
        <v>Enter Subarea Name</v>
      </c>
      <c r="C27" s="18">
        <f>'WQ_1 - Design Calc 1'!C27</f>
        <v>18</v>
      </c>
      <c r="D27" s="99">
        <f>'WQ_1 - Design Calc 1'!D27</f>
        <v>0</v>
      </c>
      <c r="E27" s="100">
        <f>'WQ_1 - Design Calc 1'!M27</f>
        <v>0</v>
      </c>
      <c r="F27" s="106"/>
      <c r="G27" s="106"/>
      <c r="H27" s="106"/>
      <c r="I27" s="106"/>
      <c r="J27" s="106"/>
      <c r="K27" s="102">
        <f t="shared" si="1"/>
        <v>0</v>
      </c>
      <c r="L27" s="105">
        <v>1</v>
      </c>
      <c r="M27" s="105">
        <v>2</v>
      </c>
      <c r="N27" s="104">
        <f t="shared" si="0"/>
        <v>0</v>
      </c>
    </row>
    <row r="28" spans="1:28" ht="12.75" thickBot="1" x14ac:dyDescent="0.25">
      <c r="A28" s="15" t="str">
        <f>'WQ_1 - Design Calc 1'!A28</f>
        <v>Enter Subarea Name</v>
      </c>
      <c r="C28" s="18">
        <f>'WQ_1 - Design Calc 1'!C28</f>
        <v>19</v>
      </c>
      <c r="D28" s="99">
        <f>'WQ_1 - Design Calc 1'!D28</f>
        <v>0</v>
      </c>
      <c r="E28" s="100">
        <f>'WQ_1 - Design Calc 1'!M28</f>
        <v>0</v>
      </c>
      <c r="F28" s="106"/>
      <c r="G28" s="106"/>
      <c r="H28" s="106"/>
      <c r="I28" s="106"/>
      <c r="J28" s="106"/>
      <c r="K28" s="102">
        <f t="shared" si="1"/>
        <v>0</v>
      </c>
      <c r="L28" s="105">
        <v>1</v>
      </c>
      <c r="M28" s="105">
        <v>2</v>
      </c>
      <c r="N28" s="104">
        <f t="shared" si="0"/>
        <v>0</v>
      </c>
    </row>
    <row r="29" spans="1:28" ht="12.75" thickBot="1" x14ac:dyDescent="0.25">
      <c r="A29" s="15" t="str">
        <f>'WQ_1 - Design Calc 1'!A29</f>
        <v>Enter Subarea Name</v>
      </c>
      <c r="C29" s="18">
        <f>'WQ_1 - Design Calc 1'!C29</f>
        <v>20</v>
      </c>
      <c r="D29" s="99">
        <f>'WQ_1 - Design Calc 1'!D29</f>
        <v>0</v>
      </c>
      <c r="E29" s="100">
        <f>'WQ_1 - Design Calc 1'!M29</f>
        <v>0</v>
      </c>
      <c r="F29" s="106"/>
      <c r="G29" s="106"/>
      <c r="H29" s="106"/>
      <c r="I29" s="106"/>
      <c r="J29" s="106"/>
      <c r="K29" s="102">
        <f t="shared" si="1"/>
        <v>0</v>
      </c>
      <c r="L29" s="105">
        <v>1</v>
      </c>
      <c r="M29" s="105">
        <v>2</v>
      </c>
      <c r="N29" s="104">
        <f t="shared" si="0"/>
        <v>0</v>
      </c>
    </row>
    <row r="30" spans="1:28" ht="12.75" thickBot="1" x14ac:dyDescent="0.25">
      <c r="A30" s="15" t="str">
        <f>'WQ_1 - Design Calc 1'!A30</f>
        <v>Enter Subarea Name</v>
      </c>
      <c r="C30" s="18">
        <f>'WQ_1 - Design Calc 1'!C30</f>
        <v>21</v>
      </c>
      <c r="D30" s="99">
        <f>'WQ_1 - Design Calc 1'!D30</f>
        <v>0</v>
      </c>
      <c r="E30" s="100">
        <f>'WQ_1 - Design Calc 1'!M30</f>
        <v>0</v>
      </c>
      <c r="F30" s="106"/>
      <c r="G30" s="106"/>
      <c r="H30" s="106"/>
      <c r="I30" s="106"/>
      <c r="J30" s="106"/>
      <c r="K30" s="102">
        <f t="shared" si="1"/>
        <v>0</v>
      </c>
      <c r="L30" s="105">
        <v>1</v>
      </c>
      <c r="M30" s="105">
        <v>2</v>
      </c>
      <c r="N30" s="104">
        <f t="shared" si="0"/>
        <v>0</v>
      </c>
    </row>
    <row r="31" spans="1:28" ht="12.75" thickBot="1" x14ac:dyDescent="0.25">
      <c r="A31" s="15" t="str">
        <f>'WQ_1 - Design Calc 1'!A31</f>
        <v>Enter Subarea Name</v>
      </c>
      <c r="C31" s="18">
        <f>'WQ_1 - Design Calc 1'!C31</f>
        <v>22</v>
      </c>
      <c r="D31" s="99">
        <f>'WQ_1 - Design Calc 1'!D31</f>
        <v>0</v>
      </c>
      <c r="E31" s="100">
        <f>'WQ_1 - Design Calc 1'!M31</f>
        <v>0</v>
      </c>
      <c r="F31" s="106"/>
      <c r="G31" s="106"/>
      <c r="H31" s="106"/>
      <c r="I31" s="106"/>
      <c r="J31" s="106"/>
      <c r="K31" s="102">
        <f t="shared" si="1"/>
        <v>0</v>
      </c>
      <c r="L31" s="105">
        <v>1</v>
      </c>
      <c r="M31" s="105">
        <v>2</v>
      </c>
      <c r="N31" s="104">
        <f t="shared" si="0"/>
        <v>0</v>
      </c>
    </row>
    <row r="32" spans="1:28" ht="12.75" thickBot="1" x14ac:dyDescent="0.25">
      <c r="A32" s="15" t="str">
        <f>'WQ_1 - Design Calc 1'!A32</f>
        <v>Enter Subarea Name</v>
      </c>
      <c r="C32" s="18">
        <f>'WQ_1 - Design Calc 1'!C32</f>
        <v>23</v>
      </c>
      <c r="D32" s="99">
        <f>'WQ_1 - Design Calc 1'!D32</f>
        <v>0</v>
      </c>
      <c r="E32" s="100">
        <f>'WQ_1 - Design Calc 1'!M32</f>
        <v>0</v>
      </c>
      <c r="F32" s="106"/>
      <c r="G32" s="106"/>
      <c r="H32" s="106"/>
      <c r="I32" s="106"/>
      <c r="J32" s="106"/>
      <c r="K32" s="102">
        <f t="shared" si="1"/>
        <v>0</v>
      </c>
      <c r="L32" s="105">
        <v>1</v>
      </c>
      <c r="M32" s="105">
        <v>2</v>
      </c>
      <c r="N32" s="104">
        <f t="shared" si="0"/>
        <v>0</v>
      </c>
    </row>
    <row r="33" spans="1:14" ht="12.75" thickBot="1" x14ac:dyDescent="0.25">
      <c r="A33" s="15" t="str">
        <f>'WQ_1 - Design Calc 1'!A33</f>
        <v>Enter Subarea Name</v>
      </c>
      <c r="C33" s="18">
        <f>'WQ_1 - Design Calc 1'!C33</f>
        <v>24</v>
      </c>
      <c r="D33" s="99">
        <f>'WQ_1 - Design Calc 1'!D33</f>
        <v>0</v>
      </c>
      <c r="E33" s="100">
        <f>'WQ_1 - Design Calc 1'!M33</f>
        <v>0</v>
      </c>
      <c r="F33" s="106"/>
      <c r="G33" s="106"/>
      <c r="H33" s="106"/>
      <c r="I33" s="106"/>
      <c r="J33" s="106"/>
      <c r="K33" s="102">
        <f t="shared" si="1"/>
        <v>0</v>
      </c>
      <c r="L33" s="105">
        <v>1</v>
      </c>
      <c r="M33" s="105">
        <v>2</v>
      </c>
      <c r="N33" s="104">
        <f t="shared" si="0"/>
        <v>0</v>
      </c>
    </row>
    <row r="34" spans="1:14" ht="12.75" thickBot="1" x14ac:dyDescent="0.25">
      <c r="A34" s="15" t="str">
        <f>'WQ_1 - Design Calc 1'!A34</f>
        <v>Enter Subarea Name</v>
      </c>
      <c r="C34" s="18">
        <f>'WQ_1 - Design Calc 1'!C34</f>
        <v>25</v>
      </c>
      <c r="D34" s="99">
        <f>'WQ_1 - Design Calc 1'!D34</f>
        <v>0</v>
      </c>
      <c r="E34" s="100">
        <f>'WQ_1 - Design Calc 1'!M34</f>
        <v>0</v>
      </c>
      <c r="F34" s="106"/>
      <c r="G34" s="106"/>
      <c r="H34" s="106"/>
      <c r="I34" s="106"/>
      <c r="J34" s="106"/>
      <c r="K34" s="102">
        <f t="shared" si="1"/>
        <v>0</v>
      </c>
      <c r="L34" s="105">
        <v>1</v>
      </c>
      <c r="M34" s="105">
        <v>2</v>
      </c>
      <c r="N34" s="104">
        <f t="shared" si="0"/>
        <v>0</v>
      </c>
    </row>
    <row r="35" spans="1:14" ht="12.75" thickBot="1" x14ac:dyDescent="0.25">
      <c r="A35" s="15" t="str">
        <f>'WQ_1 - Design Calc 1'!A35</f>
        <v>Enter Subarea Name</v>
      </c>
      <c r="C35" s="18">
        <f>'WQ_1 - Design Calc 1'!C35</f>
        <v>26</v>
      </c>
      <c r="D35" s="99">
        <f>'WQ_1 - Design Calc 1'!D35</f>
        <v>0</v>
      </c>
      <c r="E35" s="100">
        <f>'WQ_1 - Design Calc 1'!M35</f>
        <v>0</v>
      </c>
      <c r="F35" s="106"/>
      <c r="G35" s="106"/>
      <c r="H35" s="106"/>
      <c r="I35" s="106"/>
      <c r="J35" s="106"/>
      <c r="K35" s="102">
        <f t="shared" si="1"/>
        <v>0</v>
      </c>
      <c r="L35" s="105">
        <v>1</v>
      </c>
      <c r="M35" s="105">
        <v>2</v>
      </c>
      <c r="N35" s="104">
        <f t="shared" si="0"/>
        <v>0</v>
      </c>
    </row>
    <row r="36" spans="1:14" ht="12.75" thickBot="1" x14ac:dyDescent="0.25">
      <c r="A36" s="15" t="str">
        <f>'WQ_1 - Design Calc 1'!A36</f>
        <v>Enter Subarea Name</v>
      </c>
      <c r="C36" s="18">
        <f>'WQ_1 - Design Calc 1'!C36</f>
        <v>27</v>
      </c>
      <c r="D36" s="99">
        <f>'WQ_1 - Design Calc 1'!D36</f>
        <v>0</v>
      </c>
      <c r="E36" s="100">
        <f>'WQ_1 - Design Calc 1'!M36</f>
        <v>0</v>
      </c>
      <c r="F36" s="106"/>
      <c r="G36" s="106"/>
      <c r="H36" s="106"/>
      <c r="I36" s="106"/>
      <c r="J36" s="106"/>
      <c r="K36" s="102">
        <f t="shared" si="1"/>
        <v>0</v>
      </c>
      <c r="L36" s="105">
        <v>1</v>
      </c>
      <c r="M36" s="105">
        <v>2</v>
      </c>
      <c r="N36" s="104">
        <f t="shared" si="0"/>
        <v>0</v>
      </c>
    </row>
    <row r="37" spans="1:14" ht="12.75" thickBot="1" x14ac:dyDescent="0.25">
      <c r="A37" s="15" t="str">
        <f>'WQ_1 - Design Calc 1'!A37</f>
        <v>Enter Subarea Name</v>
      </c>
      <c r="C37" s="18">
        <f>'WQ_1 - Design Calc 1'!C37</f>
        <v>28</v>
      </c>
      <c r="D37" s="99">
        <f>'WQ_1 - Design Calc 1'!D37</f>
        <v>0</v>
      </c>
      <c r="E37" s="100">
        <f>'WQ_1 - Design Calc 1'!M37</f>
        <v>0</v>
      </c>
      <c r="F37" s="106"/>
      <c r="G37" s="106"/>
      <c r="H37" s="106"/>
      <c r="I37" s="106"/>
      <c r="J37" s="106"/>
      <c r="K37" s="102">
        <f t="shared" si="1"/>
        <v>0</v>
      </c>
      <c r="L37" s="105">
        <v>1</v>
      </c>
      <c r="M37" s="105">
        <v>2</v>
      </c>
      <c r="N37" s="104">
        <f t="shared" si="0"/>
        <v>0</v>
      </c>
    </row>
    <row r="38" spans="1:14" ht="12.75" thickBot="1" x14ac:dyDescent="0.25">
      <c r="A38" s="15" t="str">
        <f>'WQ_1 - Design Calc 1'!A38</f>
        <v>Enter Subarea Name</v>
      </c>
      <c r="C38" s="18">
        <f>'WQ_1 - Design Calc 1'!C38</f>
        <v>29</v>
      </c>
      <c r="D38" s="99">
        <f>'WQ_1 - Design Calc 1'!D38</f>
        <v>0</v>
      </c>
      <c r="E38" s="100">
        <f>'WQ_1 - Design Calc 1'!M38</f>
        <v>0</v>
      </c>
      <c r="F38" s="106"/>
      <c r="G38" s="106"/>
      <c r="H38" s="106"/>
      <c r="I38" s="106"/>
      <c r="J38" s="106"/>
      <c r="K38" s="102">
        <f t="shared" si="1"/>
        <v>0</v>
      </c>
      <c r="L38" s="105">
        <v>1</v>
      </c>
      <c r="M38" s="105">
        <v>2</v>
      </c>
      <c r="N38" s="104">
        <f t="shared" si="0"/>
        <v>0</v>
      </c>
    </row>
    <row r="39" spans="1:14" ht="12.75" thickBot="1" x14ac:dyDescent="0.25">
      <c r="A39" s="15" t="str">
        <f>'WQ_1 - Design Calc 1'!A39</f>
        <v>Enter Subarea Name</v>
      </c>
      <c r="C39" s="18">
        <f>'WQ_1 - Design Calc 1'!C39</f>
        <v>30</v>
      </c>
      <c r="D39" s="99">
        <f>'WQ_1 - Design Calc 1'!D39</f>
        <v>0</v>
      </c>
      <c r="E39" s="100">
        <f>'WQ_1 - Design Calc 1'!M39</f>
        <v>0</v>
      </c>
      <c r="F39" s="106"/>
      <c r="G39" s="106"/>
      <c r="H39" s="106"/>
      <c r="I39" s="106"/>
      <c r="J39" s="106"/>
      <c r="K39" s="102">
        <f t="shared" si="1"/>
        <v>0</v>
      </c>
      <c r="L39" s="105">
        <v>1</v>
      </c>
      <c r="M39" s="105">
        <v>2</v>
      </c>
      <c r="N39" s="104">
        <f t="shared" si="0"/>
        <v>0</v>
      </c>
    </row>
    <row r="40" spans="1:14" ht="12.75" thickBot="1" x14ac:dyDescent="0.25">
      <c r="D40" s="23"/>
      <c r="E40" s="107" t="s">
        <v>113</v>
      </c>
      <c r="F40" s="108" t="s">
        <v>114</v>
      </c>
      <c r="G40" s="108" t="s">
        <v>115</v>
      </c>
      <c r="H40" s="108" t="s">
        <v>116</v>
      </c>
      <c r="I40" s="108" t="s">
        <v>115</v>
      </c>
    </row>
    <row r="41" spans="1:14" ht="15" x14ac:dyDescent="0.25">
      <c r="A41" s="43" t="s">
        <v>48</v>
      </c>
      <c r="B41" s="43"/>
      <c r="C41" s="43"/>
      <c r="D41" s="43"/>
      <c r="E41" s="43"/>
      <c r="F41" s="43"/>
      <c r="G41" s="43"/>
      <c r="H41" s="43"/>
      <c r="I41" s="43"/>
      <c r="J41" s="43"/>
      <c r="K41" s="43"/>
      <c r="L41" s="43"/>
      <c r="M41" s="43"/>
      <c r="N41" s="43"/>
    </row>
    <row r="42" spans="1:14" ht="15" x14ac:dyDescent="0.25">
      <c r="A42" s="26" t="s">
        <v>22</v>
      </c>
      <c r="B42" s="26"/>
      <c r="C42" s="26"/>
      <c r="D42" s="26"/>
      <c r="E42" s="26"/>
      <c r="F42" s="26"/>
      <c r="G42" s="26"/>
      <c r="H42" s="26"/>
      <c r="I42" s="26"/>
      <c r="J42" s="26"/>
      <c r="K42" s="26"/>
      <c r="L42" s="26"/>
      <c r="M42" s="26"/>
      <c r="N42" s="36" t="str">
        <f>'WQ_1 - Design Calc 1'!N49</f>
        <v>IDALS: Issue Date: 01/12/2023</v>
      </c>
    </row>
  </sheetData>
  <sheetProtection algorithmName="SHA-512" hashValue="rfHRPslPSauO1dRgzM5m9FdN6JqU3X3ZJG7rzj+G3DaOMDgeeCcutYqcsgJapW2i3YjmjhktxZRtSJY/fxslNA==" saltValue="/96gYpTN2sIy9A9WaBYqWQ==" spinCount="100000" sheet="1" selectLockedCells="1"/>
  <mergeCells count="9">
    <mergeCell ref="A1:N1"/>
    <mergeCell ref="A2:N2"/>
    <mergeCell ref="W12:AB12"/>
    <mergeCell ref="W23:AB23"/>
    <mergeCell ref="G8:K8"/>
    <mergeCell ref="L8:N8"/>
    <mergeCell ref="A6:N6"/>
    <mergeCell ref="W2:AB2"/>
    <mergeCell ref="B3:F3"/>
  </mergeCells>
  <printOptions horizontalCentered="1" verticalCentered="1"/>
  <pageMargins left="0.25" right="0.25"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87B53-EC54-4E59-851B-048D4C124EB0}">
  <sheetPr>
    <tabColor rgb="FF92D050"/>
    <pageSetUpPr fitToPage="1"/>
  </sheetPr>
  <dimension ref="A1:S45"/>
  <sheetViews>
    <sheetView showZeros="0" view="pageBreakPreview" zoomScaleNormal="100" zoomScaleSheetLayoutView="100" workbookViewId="0">
      <selection activeCell="F10" sqref="F10"/>
    </sheetView>
  </sheetViews>
  <sheetFormatPr defaultColWidth="8.85546875" defaultRowHeight="12" x14ac:dyDescent="0.2"/>
  <cols>
    <col min="1" max="1" width="8.85546875" style="15"/>
    <col min="2" max="2" width="18.140625" style="15" customWidth="1"/>
    <col min="3" max="3" width="4.7109375" style="15" customWidth="1"/>
    <col min="4" max="4" width="7.7109375" style="15" customWidth="1"/>
    <col min="5" max="8" width="8.7109375" style="15" customWidth="1"/>
    <col min="9" max="9" width="10.5703125" style="15" customWidth="1"/>
    <col min="10" max="10" width="12.7109375" style="15" customWidth="1"/>
    <col min="11" max="17" width="8.85546875" style="15"/>
    <col min="18" max="18" width="2.85546875" style="15" customWidth="1"/>
    <col min="19" max="16384" width="8.85546875" style="15"/>
  </cols>
  <sheetData>
    <row r="1" spans="1:19" ht="12.75" x14ac:dyDescent="0.2">
      <c r="A1" s="160" t="s">
        <v>56</v>
      </c>
      <c r="B1" s="160"/>
      <c r="C1" s="160"/>
      <c r="D1" s="160"/>
      <c r="E1" s="160"/>
      <c r="F1" s="160"/>
      <c r="G1" s="160"/>
      <c r="H1" s="160"/>
      <c r="I1" s="160"/>
      <c r="J1" s="160"/>
    </row>
    <row r="2" spans="1:19" ht="12.75" x14ac:dyDescent="0.2">
      <c r="A2" s="160" t="s">
        <v>49</v>
      </c>
      <c r="B2" s="160"/>
      <c r="C2" s="160"/>
      <c r="D2" s="160"/>
      <c r="E2" s="160"/>
      <c r="F2" s="160"/>
      <c r="G2" s="160"/>
      <c r="H2" s="160"/>
      <c r="I2" s="160"/>
      <c r="J2" s="160"/>
      <c r="K2" s="109"/>
      <c r="L2" s="109"/>
      <c r="M2" s="109"/>
    </row>
    <row r="3" spans="1:19" x14ac:dyDescent="0.2">
      <c r="A3" s="15" t="s">
        <v>1</v>
      </c>
      <c r="B3" s="110" t="str">
        <f>'CL_1 - Project Review'!C3</f>
        <v>Project Name</v>
      </c>
      <c r="C3" s="110"/>
      <c r="D3" s="110"/>
      <c r="E3" s="110"/>
      <c r="F3" s="110"/>
      <c r="G3" s="110"/>
      <c r="H3" s="110"/>
      <c r="I3" s="44" t="str">
        <f>'CL_1 - Project Review'!F5</f>
        <v>Date:</v>
      </c>
      <c r="J3" s="44">
        <f ca="1">'CL_1 - Project Review'!G5</f>
        <v>45644</v>
      </c>
    </row>
    <row r="4" spans="1:19" x14ac:dyDescent="0.2">
      <c r="A4" s="45"/>
      <c r="B4" s="45"/>
      <c r="C4" s="45"/>
      <c r="D4" s="45"/>
      <c r="E4" s="45"/>
      <c r="F4" s="45"/>
      <c r="G4" s="45"/>
      <c r="H4" s="45"/>
      <c r="I4" s="45"/>
      <c r="J4" s="45"/>
    </row>
    <row r="5" spans="1:19" ht="3.6" customHeight="1" x14ac:dyDescent="0.2">
      <c r="A5" s="20"/>
      <c r="B5" s="20"/>
      <c r="C5" s="20"/>
      <c r="D5" s="20"/>
      <c r="E5" s="20"/>
      <c r="F5" s="20"/>
      <c r="G5" s="20"/>
      <c r="H5" s="20"/>
      <c r="I5" s="20"/>
      <c r="J5" s="20"/>
    </row>
    <row r="6" spans="1:19" x14ac:dyDescent="0.2">
      <c r="A6" s="180" t="s">
        <v>47</v>
      </c>
      <c r="B6" s="180"/>
      <c r="C6" s="180"/>
      <c r="D6" s="180"/>
      <c r="E6" s="180"/>
      <c r="F6" s="180"/>
      <c r="G6" s="180"/>
      <c r="H6" s="180"/>
      <c r="I6" s="180"/>
      <c r="J6" s="180"/>
    </row>
    <row r="8" spans="1:19" x14ac:dyDescent="0.2">
      <c r="A8" s="20"/>
      <c r="B8" s="20"/>
      <c r="C8" s="20"/>
      <c r="D8" s="111"/>
      <c r="E8" s="181" t="s">
        <v>71</v>
      </c>
      <c r="F8" s="181"/>
      <c r="G8" s="181"/>
      <c r="H8" s="181"/>
      <c r="I8" s="181"/>
      <c r="J8" s="182"/>
    </row>
    <row r="9" spans="1:19" ht="72" customHeight="1" x14ac:dyDescent="0.2">
      <c r="A9" s="57" t="str">
        <f>'WQ_1 - Design Calc 1'!A9</f>
        <v>Description of Bioretention Area</v>
      </c>
      <c r="B9" s="57"/>
      <c r="C9" s="58" t="str">
        <f>'WQ_2 - Design Calc 2'!C9</f>
        <v>Cell ID #</v>
      </c>
      <c r="D9" s="97" t="str">
        <f>'WQ_2 - Design Calc 2'!D9</f>
        <v>Upstream Cell or BMP                ID#s</v>
      </c>
      <c r="E9" s="59" t="s">
        <v>91</v>
      </c>
      <c r="F9" s="58" t="s">
        <v>70</v>
      </c>
      <c r="G9" s="58" t="s">
        <v>87</v>
      </c>
      <c r="H9" s="58" t="s">
        <v>88</v>
      </c>
      <c r="I9" s="58" t="s">
        <v>89</v>
      </c>
      <c r="J9" s="58" t="s">
        <v>90</v>
      </c>
    </row>
    <row r="10" spans="1:19" ht="12.75" thickBot="1" x14ac:dyDescent="0.25">
      <c r="A10" s="15" t="str">
        <f>'WQ_1 - Design Calc 1'!A10</f>
        <v>Drainage Area 1</v>
      </c>
      <c r="C10" s="18">
        <f>'WQ_1 - Design Calc 1'!C10</f>
        <v>1</v>
      </c>
      <c r="D10" s="99">
        <f>'WQ_1 - Design Calc 1'!D10</f>
        <v>0</v>
      </c>
      <c r="E10" s="100">
        <f>'WQ_2 - Design Calc 2'!N10</f>
        <v>1975.703125</v>
      </c>
      <c r="F10" s="112">
        <v>2000</v>
      </c>
      <c r="G10" s="113">
        <f>IF(E10=0,0,MIN(F10/E10,1))</f>
        <v>1</v>
      </c>
      <c r="H10" s="69">
        <f>IF(G10&lt;0.3,0,'WQ_2 - Design Calc 2'!E10*G10)</f>
        <v>4310.625</v>
      </c>
      <c r="I10" s="85">
        <f>'WQ_1 - Design Calc 1'!K10-H10</f>
        <v>0</v>
      </c>
      <c r="J10" s="113">
        <f>IF(('WQ_1 - Design Calc 1'!E10*43560*'WQ_1 - Design Calc 1'!F10/100)=0,0,F10/('WQ_1 - Design Calc 1'!E10*43560*'WQ_1 - Design Calc 1'!F10/100))</f>
        <v>4.5913682277318638E-2</v>
      </c>
    </row>
    <row r="11" spans="1:19" ht="12.75" thickBot="1" x14ac:dyDescent="0.25">
      <c r="A11" s="15" t="str">
        <f>'WQ_1 - Design Calc 1'!A11</f>
        <v>Drainage Area 2</v>
      </c>
      <c r="C11" s="18">
        <f>'WQ_1 - Design Calc 1'!C11</f>
        <v>2</v>
      </c>
      <c r="D11" s="99">
        <f>'WQ_1 - Design Calc 1'!D11</f>
        <v>0</v>
      </c>
      <c r="E11" s="100">
        <f>'WQ_2 - Design Calc 2'!N11</f>
        <v>2308.8541666666665</v>
      </c>
      <c r="F11" s="114">
        <v>2350</v>
      </c>
      <c r="G11" s="113">
        <f t="shared" ref="G11:G39" si="0">IF(E11=0,0,MIN(F11/E11,1))</f>
        <v>1</v>
      </c>
      <c r="H11" s="69">
        <f>IF(G11&lt;0.3,0,'WQ_2 - Design Calc 2'!E11*G11)</f>
        <v>5037.4999999999991</v>
      </c>
      <c r="I11" s="85">
        <f>'WQ_1 - Design Calc 1'!K11-H11</f>
        <v>0</v>
      </c>
      <c r="J11" s="113">
        <f>IF(('WQ_1 - Design Calc 1'!E11*43560*'WQ_1 - Design Calc 1'!F11/100)=0,0,F11/('WQ_1 - Design Calc 1'!E11*43560*'WQ_1 - Design Calc 1'!F11/100))</f>
        <v>5.3948576675849402E-2</v>
      </c>
    </row>
    <row r="12" spans="1:19" ht="12.75" thickBot="1" x14ac:dyDescent="0.25">
      <c r="A12" s="15" t="str">
        <f>'WQ_1 - Design Calc 1'!A12</f>
        <v>Drainage Area 3</v>
      </c>
      <c r="C12" s="18">
        <f>'WQ_1 - Design Calc 1'!C12</f>
        <v>3</v>
      </c>
      <c r="D12" s="99">
        <f>'WQ_1 - Design Calc 1'!D12</f>
        <v>1</v>
      </c>
      <c r="E12" s="100">
        <f>'WQ_2 - Design Calc 2'!N12</f>
        <v>1637.75390625</v>
      </c>
      <c r="F12" s="114">
        <v>1650</v>
      </c>
      <c r="G12" s="113">
        <f t="shared" si="0"/>
        <v>1</v>
      </c>
      <c r="H12" s="69">
        <f>IF(G12&lt;0.3,0,'WQ_2 - Design Calc 2'!E12*G12)</f>
        <v>3573.28125</v>
      </c>
      <c r="I12" s="85">
        <f>'WQ_1 - Design Calc 1'!K12-H12</f>
        <v>1191.09375</v>
      </c>
      <c r="J12" s="113">
        <f>IF(('WQ_1 - Design Calc 1'!E12*43560*'WQ_1 - Design Calc 1'!F12/100)=0,0,F12/('WQ_1 - Design Calc 1'!E12*43560*'WQ_1 - Design Calc 1'!F12/100))</f>
        <v>3.787878787878788E-2</v>
      </c>
    </row>
    <row r="13" spans="1:19" ht="13.5" thickBot="1" x14ac:dyDescent="0.25">
      <c r="A13" s="15" t="str">
        <f>'WQ_1 - Design Calc 1'!A13</f>
        <v>Drainage Area 4</v>
      </c>
      <c r="C13" s="18">
        <f>'WQ_1 - Design Calc 1'!C13</f>
        <v>4</v>
      </c>
      <c r="D13" s="99">
        <f>'WQ_1 - Design Calc 1'!D13</f>
        <v>2</v>
      </c>
      <c r="E13" s="100">
        <f>'WQ_2 - Design Calc 2'!N13</f>
        <v>1975.703125</v>
      </c>
      <c r="F13" s="114">
        <v>1800</v>
      </c>
      <c r="G13" s="113">
        <f t="shared" si="0"/>
        <v>0.91106805330380802</v>
      </c>
      <c r="H13" s="69">
        <f>IF(G13&lt;0.3,0,'WQ_2 - Design Calc 2'!E13*G13)</f>
        <v>3927.2727272727275</v>
      </c>
      <c r="I13" s="85">
        <f>'WQ_1 - Design Calc 1'!K13-H13</f>
        <v>383.35227272727252</v>
      </c>
      <c r="J13" s="113">
        <f>IF(('WQ_1 - Design Calc 1'!E13*43560*'WQ_1 - Design Calc 1'!F13/100)=0,0,F13/('WQ_1 - Design Calc 1'!E13*43560*'WQ_1 - Design Calc 1'!F13/100))</f>
        <v>4.1322314049586778E-2</v>
      </c>
      <c r="S13" s="35"/>
    </row>
    <row r="14" spans="1:19" ht="12.75" thickBot="1" x14ac:dyDescent="0.25">
      <c r="A14" s="15" t="str">
        <f>'WQ_1 - Design Calc 1'!A14</f>
        <v>Drainage Area 5</v>
      </c>
      <c r="C14" s="18">
        <f>'WQ_1 - Design Calc 1'!C14</f>
        <v>5</v>
      </c>
      <c r="D14" s="99" t="str">
        <f>'WQ_1 - Design Calc 1'!D14</f>
        <v>3,4</v>
      </c>
      <c r="E14" s="100">
        <f>'WQ_2 - Design Calc 2'!N14</f>
        <v>2801.30859375</v>
      </c>
      <c r="F14" s="114">
        <v>2825</v>
      </c>
      <c r="G14" s="113">
        <f t="shared" si="0"/>
        <v>1</v>
      </c>
      <c r="H14" s="69">
        <f>IF(G14&lt;0.3,0,'WQ_2 - Design Calc 2'!E14*G14)</f>
        <v>6111.9460227272721</v>
      </c>
      <c r="I14" s="85">
        <f>'WQ_1 - Design Calc 1'!K14-H14</f>
        <v>0</v>
      </c>
      <c r="J14" s="113">
        <f>IF(('WQ_1 - Design Calc 1'!E14*43560*'WQ_1 - Design Calc 1'!F14/100)=0,0,F14/('WQ_1 - Design Calc 1'!E14*43560*'WQ_1 - Design Calc 1'!F14/100))</f>
        <v>6.4853076216712574E-2</v>
      </c>
    </row>
    <row r="15" spans="1:19" ht="12.75" thickBot="1" x14ac:dyDescent="0.25">
      <c r="A15" s="15" t="str">
        <f>'WQ_1 - Design Calc 1'!A15</f>
        <v>Drainage Area 6</v>
      </c>
      <c r="C15" s="18">
        <f>'WQ_1 - Design Calc 1'!C15</f>
        <v>6</v>
      </c>
      <c r="D15" s="99">
        <f>'WQ_1 - Design Calc 1'!D15</f>
        <v>0</v>
      </c>
      <c r="E15" s="100">
        <f>'WQ_2 - Design Calc 2'!N15</f>
        <v>1975.703125</v>
      </c>
      <c r="F15" s="114">
        <v>500</v>
      </c>
      <c r="G15" s="113">
        <f t="shared" si="0"/>
        <v>0.25307445925105776</v>
      </c>
      <c r="H15" s="69">
        <f>IF(G15&lt;0.3,0,'WQ_2 - Design Calc 2'!E15*G15)</f>
        <v>0</v>
      </c>
      <c r="I15" s="85">
        <f>'WQ_1 - Design Calc 1'!K15-H15</f>
        <v>4310.625</v>
      </c>
      <c r="J15" s="113">
        <f>IF(('WQ_1 - Design Calc 1'!E15*43560*'WQ_1 - Design Calc 1'!F15/100)=0,0,F15/('WQ_1 - Design Calc 1'!E15*43560*'WQ_1 - Design Calc 1'!F15/100))</f>
        <v>1.1478420569329659E-2</v>
      </c>
    </row>
    <row r="16" spans="1:19" ht="12.75" thickBot="1" x14ac:dyDescent="0.25">
      <c r="A16" s="15" t="str">
        <f>'WQ_1 - Design Calc 1'!A16</f>
        <v>Drainage Area 7</v>
      </c>
      <c r="C16" s="18">
        <f>'WQ_1 - Design Calc 1'!C16</f>
        <v>7</v>
      </c>
      <c r="D16" s="99">
        <f>'WQ_1 - Design Calc 1'!D16</f>
        <v>6</v>
      </c>
      <c r="E16" s="100">
        <f>'WQ_2 - Design Calc 2'!N16</f>
        <v>4055.390625</v>
      </c>
      <c r="F16" s="114">
        <v>4100</v>
      </c>
      <c r="G16" s="113">
        <f t="shared" si="0"/>
        <v>1</v>
      </c>
      <c r="H16" s="69">
        <f>IF(G16&lt;0.3,0,'WQ_2 - Design Calc 2'!E16*G16)</f>
        <v>8848.125</v>
      </c>
      <c r="I16" s="85">
        <f>'WQ_1 - Design Calc 1'!K16-H16</f>
        <v>0</v>
      </c>
      <c r="J16" s="113">
        <f>IF(('WQ_1 - Design Calc 1'!E16*43560*'WQ_1 - Design Calc 1'!F16/100)=0,0,F16/('WQ_1 - Design Calc 1'!E16*43560*'WQ_1 - Design Calc 1'!F16/100))</f>
        <v>9.4123048668503212E-2</v>
      </c>
    </row>
    <row r="17" spans="1:10" ht="12.75" thickBot="1" x14ac:dyDescent="0.25">
      <c r="A17" s="15" t="str">
        <f>'WQ_1 - Design Calc 1'!A17</f>
        <v>Enter Subarea Name</v>
      </c>
      <c r="C17" s="18">
        <f>'WQ_1 - Design Calc 1'!C17</f>
        <v>8</v>
      </c>
      <c r="D17" s="99">
        <f>'WQ_1 - Design Calc 1'!D17</f>
        <v>0</v>
      </c>
      <c r="E17" s="100">
        <f>'WQ_2 - Design Calc 2'!N17</f>
        <v>0</v>
      </c>
      <c r="F17" s="114"/>
      <c r="G17" s="113">
        <f t="shared" si="0"/>
        <v>0</v>
      </c>
      <c r="H17" s="69">
        <f>IF(G17&lt;0.3,0,'WQ_2 - Design Calc 2'!E17*G17)</f>
        <v>0</v>
      </c>
      <c r="I17" s="85">
        <f>'WQ_1 - Design Calc 1'!K17-H17</f>
        <v>0</v>
      </c>
      <c r="J17" s="113">
        <f>IF(('WQ_1 - Design Calc 1'!E17*43560*'WQ_1 - Design Calc 1'!F17/100)=0,0,F17/('WQ_1 - Design Calc 1'!E17*43560*'WQ_1 - Design Calc 1'!F17/100))</f>
        <v>0</v>
      </c>
    </row>
    <row r="18" spans="1:10" ht="12.75" thickBot="1" x14ac:dyDescent="0.25">
      <c r="A18" s="15" t="str">
        <f>'WQ_1 - Design Calc 1'!A18</f>
        <v>Enter Subarea Name</v>
      </c>
      <c r="C18" s="18">
        <f>'WQ_1 - Design Calc 1'!C18</f>
        <v>9</v>
      </c>
      <c r="D18" s="99">
        <f>'WQ_1 - Design Calc 1'!D18</f>
        <v>0</v>
      </c>
      <c r="E18" s="100">
        <f>'WQ_2 - Design Calc 2'!N18</f>
        <v>0</v>
      </c>
      <c r="F18" s="114"/>
      <c r="G18" s="113">
        <f t="shared" si="0"/>
        <v>0</v>
      </c>
      <c r="H18" s="69">
        <f>IF(G18&lt;0.3,0,'WQ_2 - Design Calc 2'!E18*G18)</f>
        <v>0</v>
      </c>
      <c r="I18" s="85">
        <f>'WQ_1 - Design Calc 1'!K18-H18</f>
        <v>0</v>
      </c>
      <c r="J18" s="113">
        <f>IF(('WQ_1 - Design Calc 1'!E18*43560*'WQ_1 - Design Calc 1'!F18/100)=0,0,F18/('WQ_1 - Design Calc 1'!E18*43560*'WQ_1 - Design Calc 1'!F18/100))</f>
        <v>0</v>
      </c>
    </row>
    <row r="19" spans="1:10" ht="12.75" thickBot="1" x14ac:dyDescent="0.25">
      <c r="A19" s="15" t="str">
        <f>'WQ_1 - Design Calc 1'!A19</f>
        <v>Enter Subarea Name</v>
      </c>
      <c r="C19" s="18">
        <f>'WQ_1 - Design Calc 1'!C19</f>
        <v>10</v>
      </c>
      <c r="D19" s="99">
        <f>'WQ_1 - Design Calc 1'!D19</f>
        <v>0</v>
      </c>
      <c r="E19" s="100">
        <f>'WQ_2 - Design Calc 2'!N19</f>
        <v>0</v>
      </c>
      <c r="F19" s="114"/>
      <c r="G19" s="113">
        <f t="shared" si="0"/>
        <v>0</v>
      </c>
      <c r="H19" s="69">
        <f>IF(G19&lt;0.3,0,'WQ_2 - Design Calc 2'!E19*G19)</f>
        <v>0</v>
      </c>
      <c r="I19" s="85">
        <f>'WQ_1 - Design Calc 1'!K19-H19</f>
        <v>0</v>
      </c>
      <c r="J19" s="113">
        <f>IF(('WQ_1 - Design Calc 1'!E19*43560*'WQ_1 - Design Calc 1'!F19/100)=0,0,F19/('WQ_1 - Design Calc 1'!E19*43560*'WQ_1 - Design Calc 1'!F19/100))</f>
        <v>0</v>
      </c>
    </row>
    <row r="20" spans="1:10" ht="12.75" thickBot="1" x14ac:dyDescent="0.25">
      <c r="A20" s="15" t="str">
        <f>'WQ_1 - Design Calc 1'!A20</f>
        <v>Enter Subarea Name</v>
      </c>
      <c r="C20" s="18">
        <f>'WQ_1 - Design Calc 1'!C20</f>
        <v>11</v>
      </c>
      <c r="D20" s="99">
        <f>'WQ_1 - Design Calc 1'!D20</f>
        <v>0</v>
      </c>
      <c r="E20" s="100">
        <f>'WQ_2 - Design Calc 2'!N20</f>
        <v>0</v>
      </c>
      <c r="F20" s="114"/>
      <c r="G20" s="113">
        <f t="shared" si="0"/>
        <v>0</v>
      </c>
      <c r="H20" s="69">
        <f>IF(G20&lt;0.3,0,'WQ_2 - Design Calc 2'!E20*G20)</f>
        <v>0</v>
      </c>
      <c r="I20" s="85">
        <f>'WQ_1 - Design Calc 1'!K20-H20</f>
        <v>0</v>
      </c>
      <c r="J20" s="113">
        <f>IF(('WQ_1 - Design Calc 1'!E20*43560*'WQ_1 - Design Calc 1'!F20/100)=0,0,F20/('WQ_1 - Design Calc 1'!E20*43560*'WQ_1 - Design Calc 1'!F20/100))</f>
        <v>0</v>
      </c>
    </row>
    <row r="21" spans="1:10" ht="12.75" thickBot="1" x14ac:dyDescent="0.25">
      <c r="A21" s="15" t="str">
        <f>'WQ_1 - Design Calc 1'!A21</f>
        <v>Enter Subarea Name</v>
      </c>
      <c r="C21" s="18">
        <f>'WQ_1 - Design Calc 1'!C21</f>
        <v>12</v>
      </c>
      <c r="D21" s="99">
        <f>'WQ_1 - Design Calc 1'!D21</f>
        <v>0</v>
      </c>
      <c r="E21" s="100">
        <f>'WQ_2 - Design Calc 2'!N21</f>
        <v>0</v>
      </c>
      <c r="F21" s="114"/>
      <c r="G21" s="113">
        <f t="shared" si="0"/>
        <v>0</v>
      </c>
      <c r="H21" s="69">
        <f>IF(G21&lt;0.3,0,'WQ_2 - Design Calc 2'!E21*G21)</f>
        <v>0</v>
      </c>
      <c r="I21" s="85">
        <f>'WQ_1 - Design Calc 1'!K21-H21</f>
        <v>0</v>
      </c>
      <c r="J21" s="113">
        <f>IF(('WQ_1 - Design Calc 1'!E21*43560*'WQ_1 - Design Calc 1'!F21/100)=0,0,F21/('WQ_1 - Design Calc 1'!E21*43560*'WQ_1 - Design Calc 1'!F21/100))</f>
        <v>0</v>
      </c>
    </row>
    <row r="22" spans="1:10" ht="12.75" thickBot="1" x14ac:dyDescent="0.25">
      <c r="A22" s="15" t="str">
        <f>'WQ_1 - Design Calc 1'!A22</f>
        <v>Enter Subarea Name</v>
      </c>
      <c r="C22" s="18">
        <f>'WQ_1 - Design Calc 1'!C22</f>
        <v>13</v>
      </c>
      <c r="D22" s="99">
        <f>'WQ_1 - Design Calc 1'!D22</f>
        <v>0</v>
      </c>
      <c r="E22" s="100">
        <f>'WQ_2 - Design Calc 2'!N22</f>
        <v>0</v>
      </c>
      <c r="F22" s="114"/>
      <c r="G22" s="113">
        <f t="shared" si="0"/>
        <v>0</v>
      </c>
      <c r="H22" s="69">
        <f>IF(G22&lt;0.3,0,'WQ_2 - Design Calc 2'!E22*G22)</f>
        <v>0</v>
      </c>
      <c r="I22" s="85">
        <f>'WQ_1 - Design Calc 1'!K22-H22</f>
        <v>0</v>
      </c>
      <c r="J22" s="113">
        <f>IF(('WQ_1 - Design Calc 1'!E22*43560*'WQ_1 - Design Calc 1'!F22/100)=0,0,F22/('WQ_1 - Design Calc 1'!E22*43560*'WQ_1 - Design Calc 1'!F22/100))</f>
        <v>0</v>
      </c>
    </row>
    <row r="23" spans="1:10" ht="12.75" thickBot="1" x14ac:dyDescent="0.25">
      <c r="A23" s="15" t="str">
        <f>'WQ_1 - Design Calc 1'!A23</f>
        <v>Enter Subarea Name</v>
      </c>
      <c r="C23" s="18">
        <f>'WQ_1 - Design Calc 1'!C23</f>
        <v>14</v>
      </c>
      <c r="D23" s="99">
        <f>'WQ_1 - Design Calc 1'!D23</f>
        <v>0</v>
      </c>
      <c r="E23" s="100">
        <f>'WQ_2 - Design Calc 2'!N23</f>
        <v>0</v>
      </c>
      <c r="F23" s="114"/>
      <c r="G23" s="113">
        <f t="shared" si="0"/>
        <v>0</v>
      </c>
      <c r="H23" s="69">
        <f>IF(G23&lt;0.3,0,'WQ_2 - Design Calc 2'!E23*G23)</f>
        <v>0</v>
      </c>
      <c r="I23" s="85">
        <f>'WQ_1 - Design Calc 1'!K23-H23</f>
        <v>0</v>
      </c>
      <c r="J23" s="113">
        <f>IF(('WQ_1 - Design Calc 1'!E23*43560*'WQ_1 - Design Calc 1'!F23/100)=0,0,F23/('WQ_1 - Design Calc 1'!E23*43560*'WQ_1 - Design Calc 1'!F23/100))</f>
        <v>0</v>
      </c>
    </row>
    <row r="24" spans="1:10" ht="12.75" thickBot="1" x14ac:dyDescent="0.25">
      <c r="A24" s="15" t="str">
        <f>'WQ_1 - Design Calc 1'!A24</f>
        <v>Enter Subarea Name</v>
      </c>
      <c r="C24" s="18">
        <f>'WQ_1 - Design Calc 1'!C24</f>
        <v>15</v>
      </c>
      <c r="D24" s="99">
        <f>'WQ_1 - Design Calc 1'!D24</f>
        <v>0</v>
      </c>
      <c r="E24" s="100">
        <f>'WQ_2 - Design Calc 2'!N24</f>
        <v>0</v>
      </c>
      <c r="F24" s="114"/>
      <c r="G24" s="113">
        <f t="shared" si="0"/>
        <v>0</v>
      </c>
      <c r="H24" s="69">
        <f>IF(G24&lt;0.3,0,'WQ_2 - Design Calc 2'!E24*G24)</f>
        <v>0</v>
      </c>
      <c r="I24" s="85">
        <f>'WQ_1 - Design Calc 1'!K24-H24</f>
        <v>0</v>
      </c>
      <c r="J24" s="113">
        <f>IF(('WQ_1 - Design Calc 1'!E24*43560*'WQ_1 - Design Calc 1'!F24/100)=0,0,F24/('WQ_1 - Design Calc 1'!E24*43560*'WQ_1 - Design Calc 1'!F24/100))</f>
        <v>0</v>
      </c>
    </row>
    <row r="25" spans="1:10" ht="12.75" thickBot="1" x14ac:dyDescent="0.25">
      <c r="A25" s="15" t="str">
        <f>'WQ_1 - Design Calc 1'!A25</f>
        <v>Enter Subarea Name</v>
      </c>
      <c r="C25" s="18">
        <f>'WQ_1 - Design Calc 1'!C25</f>
        <v>16</v>
      </c>
      <c r="D25" s="99">
        <f>'WQ_1 - Design Calc 1'!D25</f>
        <v>0</v>
      </c>
      <c r="E25" s="100">
        <f>'WQ_2 - Design Calc 2'!N25</f>
        <v>0</v>
      </c>
      <c r="F25" s="114"/>
      <c r="G25" s="113">
        <f t="shared" si="0"/>
        <v>0</v>
      </c>
      <c r="H25" s="69">
        <f>IF(G25&lt;0.3,0,'WQ_2 - Design Calc 2'!E25*G25)</f>
        <v>0</v>
      </c>
      <c r="I25" s="85">
        <f>'WQ_1 - Design Calc 1'!K25-H25</f>
        <v>0</v>
      </c>
      <c r="J25" s="113">
        <f>IF(('WQ_1 - Design Calc 1'!E25*43560*'WQ_1 - Design Calc 1'!F25/100)=0,0,F25/('WQ_1 - Design Calc 1'!E25*43560*'WQ_1 - Design Calc 1'!F25/100))</f>
        <v>0</v>
      </c>
    </row>
    <row r="26" spans="1:10" ht="12.75" thickBot="1" x14ac:dyDescent="0.25">
      <c r="A26" s="15" t="str">
        <f>'WQ_1 - Design Calc 1'!A26</f>
        <v>Enter Subarea Name</v>
      </c>
      <c r="C26" s="18">
        <f>'WQ_1 - Design Calc 1'!C26</f>
        <v>17</v>
      </c>
      <c r="D26" s="99">
        <f>'WQ_1 - Design Calc 1'!D26</f>
        <v>0</v>
      </c>
      <c r="E26" s="100">
        <f>'WQ_2 - Design Calc 2'!N26</f>
        <v>0</v>
      </c>
      <c r="F26" s="114"/>
      <c r="G26" s="113">
        <f t="shared" si="0"/>
        <v>0</v>
      </c>
      <c r="H26" s="69">
        <f>IF(G26&lt;0.3,0,'WQ_2 - Design Calc 2'!E26*G26)</f>
        <v>0</v>
      </c>
      <c r="I26" s="85">
        <f>'WQ_1 - Design Calc 1'!K26-H26</f>
        <v>0</v>
      </c>
      <c r="J26" s="113">
        <f>IF(('WQ_1 - Design Calc 1'!E26*43560*'WQ_1 - Design Calc 1'!F26/100)=0,0,F26/('WQ_1 - Design Calc 1'!E26*43560*'WQ_1 - Design Calc 1'!F26/100))</f>
        <v>0</v>
      </c>
    </row>
    <row r="27" spans="1:10" ht="12.75" thickBot="1" x14ac:dyDescent="0.25">
      <c r="A27" s="15" t="str">
        <f>'WQ_1 - Design Calc 1'!A27</f>
        <v>Enter Subarea Name</v>
      </c>
      <c r="C27" s="18">
        <f>'WQ_1 - Design Calc 1'!C27</f>
        <v>18</v>
      </c>
      <c r="D27" s="99">
        <f>'WQ_1 - Design Calc 1'!D27</f>
        <v>0</v>
      </c>
      <c r="E27" s="100">
        <f>'WQ_2 - Design Calc 2'!N27</f>
        <v>0</v>
      </c>
      <c r="F27" s="114"/>
      <c r="G27" s="113">
        <f t="shared" si="0"/>
        <v>0</v>
      </c>
      <c r="H27" s="69">
        <f>IF(G27&lt;0.3,0,'WQ_2 - Design Calc 2'!E27*G27)</f>
        <v>0</v>
      </c>
      <c r="I27" s="85">
        <f>'WQ_1 - Design Calc 1'!K27-H27</f>
        <v>0</v>
      </c>
      <c r="J27" s="113">
        <f>IF(('WQ_1 - Design Calc 1'!E27*43560*'WQ_1 - Design Calc 1'!F27/100)=0,0,F27/('WQ_1 - Design Calc 1'!E27*43560*'WQ_1 - Design Calc 1'!F27/100))</f>
        <v>0</v>
      </c>
    </row>
    <row r="28" spans="1:10" ht="12.75" thickBot="1" x14ac:dyDescent="0.25">
      <c r="A28" s="15" t="str">
        <f>'WQ_1 - Design Calc 1'!A28</f>
        <v>Enter Subarea Name</v>
      </c>
      <c r="C28" s="18">
        <f>'WQ_1 - Design Calc 1'!C28</f>
        <v>19</v>
      </c>
      <c r="D28" s="99">
        <f>'WQ_1 - Design Calc 1'!D28</f>
        <v>0</v>
      </c>
      <c r="E28" s="100">
        <f>'WQ_2 - Design Calc 2'!N28</f>
        <v>0</v>
      </c>
      <c r="F28" s="114"/>
      <c r="G28" s="113">
        <f t="shared" si="0"/>
        <v>0</v>
      </c>
      <c r="H28" s="69">
        <f>IF(G28&lt;0.3,0,'WQ_2 - Design Calc 2'!E28*G28)</f>
        <v>0</v>
      </c>
      <c r="I28" s="85">
        <f>'WQ_1 - Design Calc 1'!K28-H28</f>
        <v>0</v>
      </c>
      <c r="J28" s="113">
        <f>IF(('WQ_1 - Design Calc 1'!E28*43560*'WQ_1 - Design Calc 1'!F28/100)=0,0,F28/('WQ_1 - Design Calc 1'!E28*43560*'WQ_1 - Design Calc 1'!F28/100))</f>
        <v>0</v>
      </c>
    </row>
    <row r="29" spans="1:10" ht="12.75" thickBot="1" x14ac:dyDescent="0.25">
      <c r="A29" s="15" t="str">
        <f>'WQ_1 - Design Calc 1'!A29</f>
        <v>Enter Subarea Name</v>
      </c>
      <c r="C29" s="18">
        <f>'WQ_1 - Design Calc 1'!C29</f>
        <v>20</v>
      </c>
      <c r="D29" s="99">
        <f>'WQ_1 - Design Calc 1'!D29</f>
        <v>0</v>
      </c>
      <c r="E29" s="100">
        <f>'WQ_2 - Design Calc 2'!N29</f>
        <v>0</v>
      </c>
      <c r="F29" s="114"/>
      <c r="G29" s="113">
        <f t="shared" si="0"/>
        <v>0</v>
      </c>
      <c r="H29" s="69">
        <f>IF(G29&lt;0.3,0,'WQ_2 - Design Calc 2'!E29*G29)</f>
        <v>0</v>
      </c>
      <c r="I29" s="85">
        <f>'WQ_1 - Design Calc 1'!K29-H29</f>
        <v>0</v>
      </c>
      <c r="J29" s="113">
        <f>IF(('WQ_1 - Design Calc 1'!E29*43560*'WQ_1 - Design Calc 1'!F29/100)=0,0,F29/('WQ_1 - Design Calc 1'!E29*43560*'WQ_1 - Design Calc 1'!F29/100))</f>
        <v>0</v>
      </c>
    </row>
    <row r="30" spans="1:10" ht="12.75" thickBot="1" x14ac:dyDescent="0.25">
      <c r="A30" s="15" t="str">
        <f>'WQ_1 - Design Calc 1'!A30</f>
        <v>Enter Subarea Name</v>
      </c>
      <c r="C30" s="18">
        <f>'WQ_1 - Design Calc 1'!C30</f>
        <v>21</v>
      </c>
      <c r="D30" s="99">
        <f>'WQ_1 - Design Calc 1'!D30</f>
        <v>0</v>
      </c>
      <c r="E30" s="100">
        <f>'WQ_2 - Design Calc 2'!N30</f>
        <v>0</v>
      </c>
      <c r="F30" s="114"/>
      <c r="G30" s="113">
        <f t="shared" si="0"/>
        <v>0</v>
      </c>
      <c r="H30" s="69">
        <f>IF(G30&lt;0.3,0,'WQ_2 - Design Calc 2'!E30*G30)</f>
        <v>0</v>
      </c>
      <c r="I30" s="85">
        <f>'WQ_1 - Design Calc 1'!K30-H30</f>
        <v>0</v>
      </c>
      <c r="J30" s="113">
        <f>IF(('WQ_1 - Design Calc 1'!E30*43560*'WQ_1 - Design Calc 1'!F30/100)=0,0,F30/('WQ_1 - Design Calc 1'!E30*43560*'WQ_1 - Design Calc 1'!F30/100))</f>
        <v>0</v>
      </c>
    </row>
    <row r="31" spans="1:10" ht="12.75" thickBot="1" x14ac:dyDescent="0.25">
      <c r="A31" s="15" t="str">
        <f>'WQ_1 - Design Calc 1'!A31</f>
        <v>Enter Subarea Name</v>
      </c>
      <c r="C31" s="18">
        <f>'WQ_1 - Design Calc 1'!C31</f>
        <v>22</v>
      </c>
      <c r="D31" s="99">
        <f>'WQ_1 - Design Calc 1'!D31</f>
        <v>0</v>
      </c>
      <c r="E31" s="100">
        <f>'WQ_2 - Design Calc 2'!N31</f>
        <v>0</v>
      </c>
      <c r="F31" s="114"/>
      <c r="G31" s="113">
        <f t="shared" si="0"/>
        <v>0</v>
      </c>
      <c r="H31" s="69">
        <f>IF(G31&lt;0.3,0,'WQ_2 - Design Calc 2'!E31*G31)</f>
        <v>0</v>
      </c>
      <c r="I31" s="85">
        <f>'WQ_1 - Design Calc 1'!K31-H31</f>
        <v>0</v>
      </c>
      <c r="J31" s="113">
        <f>IF(('WQ_1 - Design Calc 1'!E31*43560*'WQ_1 - Design Calc 1'!F31/100)=0,0,F31/('WQ_1 - Design Calc 1'!E31*43560*'WQ_1 - Design Calc 1'!F31/100))</f>
        <v>0</v>
      </c>
    </row>
    <row r="32" spans="1:10" ht="12.75" thickBot="1" x14ac:dyDescent="0.25">
      <c r="A32" s="15" t="str">
        <f>'WQ_1 - Design Calc 1'!A32</f>
        <v>Enter Subarea Name</v>
      </c>
      <c r="C32" s="18">
        <f>'WQ_1 - Design Calc 1'!C32</f>
        <v>23</v>
      </c>
      <c r="D32" s="99">
        <f>'WQ_1 - Design Calc 1'!D32</f>
        <v>0</v>
      </c>
      <c r="E32" s="100">
        <f>'WQ_2 - Design Calc 2'!N32</f>
        <v>0</v>
      </c>
      <c r="F32" s="114"/>
      <c r="G32" s="113">
        <f t="shared" si="0"/>
        <v>0</v>
      </c>
      <c r="H32" s="69">
        <f>IF(G32&lt;0.3,0,'WQ_2 - Design Calc 2'!E32*G32)</f>
        <v>0</v>
      </c>
      <c r="I32" s="85">
        <f>'WQ_1 - Design Calc 1'!K32-H32</f>
        <v>0</v>
      </c>
      <c r="J32" s="113">
        <f>IF(('WQ_1 - Design Calc 1'!E32*43560*'WQ_1 - Design Calc 1'!F32/100)=0,0,F32/('WQ_1 - Design Calc 1'!E32*43560*'WQ_1 - Design Calc 1'!F32/100))</f>
        <v>0</v>
      </c>
    </row>
    <row r="33" spans="1:10" ht="12.75" thickBot="1" x14ac:dyDescent="0.25">
      <c r="A33" s="15" t="str">
        <f>'WQ_1 - Design Calc 1'!A33</f>
        <v>Enter Subarea Name</v>
      </c>
      <c r="C33" s="18">
        <f>'WQ_1 - Design Calc 1'!C33</f>
        <v>24</v>
      </c>
      <c r="D33" s="99">
        <f>'WQ_1 - Design Calc 1'!D33</f>
        <v>0</v>
      </c>
      <c r="E33" s="100">
        <f>'WQ_2 - Design Calc 2'!N33</f>
        <v>0</v>
      </c>
      <c r="F33" s="114"/>
      <c r="G33" s="113">
        <f t="shared" si="0"/>
        <v>0</v>
      </c>
      <c r="H33" s="69">
        <f>IF(G33&lt;0.3,0,'WQ_2 - Design Calc 2'!E33*G33)</f>
        <v>0</v>
      </c>
      <c r="I33" s="85">
        <f>'WQ_1 - Design Calc 1'!K33-H33</f>
        <v>0</v>
      </c>
      <c r="J33" s="113">
        <f>IF(('WQ_1 - Design Calc 1'!E33*43560*'WQ_1 - Design Calc 1'!F33/100)=0,0,F33/('WQ_1 - Design Calc 1'!E33*43560*'WQ_1 - Design Calc 1'!F33/100))</f>
        <v>0</v>
      </c>
    </row>
    <row r="34" spans="1:10" ht="12.75" thickBot="1" x14ac:dyDescent="0.25">
      <c r="A34" s="15" t="str">
        <f>'WQ_1 - Design Calc 1'!A34</f>
        <v>Enter Subarea Name</v>
      </c>
      <c r="C34" s="18">
        <f>'WQ_1 - Design Calc 1'!C34</f>
        <v>25</v>
      </c>
      <c r="D34" s="99">
        <f>'WQ_1 - Design Calc 1'!D34</f>
        <v>0</v>
      </c>
      <c r="E34" s="100">
        <f>'WQ_2 - Design Calc 2'!N34</f>
        <v>0</v>
      </c>
      <c r="F34" s="114"/>
      <c r="G34" s="113">
        <f t="shared" si="0"/>
        <v>0</v>
      </c>
      <c r="H34" s="69">
        <f>IF(G34&lt;0.3,0,'WQ_2 - Design Calc 2'!E34*G34)</f>
        <v>0</v>
      </c>
      <c r="I34" s="85">
        <f>'WQ_1 - Design Calc 1'!K34-H34</f>
        <v>0</v>
      </c>
      <c r="J34" s="113">
        <f>IF(('WQ_1 - Design Calc 1'!E34*43560*'WQ_1 - Design Calc 1'!F34/100)=0,0,F34/('WQ_1 - Design Calc 1'!E34*43560*'WQ_1 - Design Calc 1'!F34/100))</f>
        <v>0</v>
      </c>
    </row>
    <row r="35" spans="1:10" ht="12.75" thickBot="1" x14ac:dyDescent="0.25">
      <c r="A35" s="15" t="str">
        <f>'WQ_1 - Design Calc 1'!A35</f>
        <v>Enter Subarea Name</v>
      </c>
      <c r="C35" s="18">
        <f>'WQ_1 - Design Calc 1'!C35</f>
        <v>26</v>
      </c>
      <c r="D35" s="99">
        <f>'WQ_1 - Design Calc 1'!D35</f>
        <v>0</v>
      </c>
      <c r="E35" s="100">
        <f>'WQ_2 - Design Calc 2'!N35</f>
        <v>0</v>
      </c>
      <c r="F35" s="114"/>
      <c r="G35" s="113">
        <f t="shared" si="0"/>
        <v>0</v>
      </c>
      <c r="H35" s="69">
        <f>IF(G35&lt;0.3,0,'WQ_2 - Design Calc 2'!E35*G35)</f>
        <v>0</v>
      </c>
      <c r="I35" s="85">
        <f>'WQ_1 - Design Calc 1'!K35-H35</f>
        <v>0</v>
      </c>
      <c r="J35" s="113">
        <f>IF(('WQ_1 - Design Calc 1'!E35*43560*'WQ_1 - Design Calc 1'!F35/100)=0,0,F35/('WQ_1 - Design Calc 1'!E35*43560*'WQ_1 - Design Calc 1'!F35/100))</f>
        <v>0</v>
      </c>
    </row>
    <row r="36" spans="1:10" ht="12.75" thickBot="1" x14ac:dyDescent="0.25">
      <c r="A36" s="15" t="str">
        <f>'WQ_1 - Design Calc 1'!A36</f>
        <v>Enter Subarea Name</v>
      </c>
      <c r="C36" s="18">
        <f>'WQ_1 - Design Calc 1'!C36</f>
        <v>27</v>
      </c>
      <c r="D36" s="99">
        <f>'WQ_1 - Design Calc 1'!D36</f>
        <v>0</v>
      </c>
      <c r="E36" s="100">
        <f>'WQ_2 - Design Calc 2'!N36</f>
        <v>0</v>
      </c>
      <c r="F36" s="114"/>
      <c r="G36" s="113">
        <f t="shared" si="0"/>
        <v>0</v>
      </c>
      <c r="H36" s="69">
        <f>IF(G36&lt;0.3,0,'WQ_2 - Design Calc 2'!E36*G36)</f>
        <v>0</v>
      </c>
      <c r="I36" s="85">
        <f>'WQ_1 - Design Calc 1'!K36-H36</f>
        <v>0</v>
      </c>
      <c r="J36" s="113">
        <f>IF(('WQ_1 - Design Calc 1'!E36*43560*'WQ_1 - Design Calc 1'!F36/100)=0,0,F36/('WQ_1 - Design Calc 1'!E36*43560*'WQ_1 - Design Calc 1'!F36/100))</f>
        <v>0</v>
      </c>
    </row>
    <row r="37" spans="1:10" ht="12.75" thickBot="1" x14ac:dyDescent="0.25">
      <c r="A37" s="15" t="str">
        <f>'WQ_1 - Design Calc 1'!A37</f>
        <v>Enter Subarea Name</v>
      </c>
      <c r="C37" s="18">
        <f>'WQ_1 - Design Calc 1'!C37</f>
        <v>28</v>
      </c>
      <c r="D37" s="99">
        <f>'WQ_1 - Design Calc 1'!D37</f>
        <v>0</v>
      </c>
      <c r="E37" s="100">
        <f>'WQ_2 - Design Calc 2'!N37</f>
        <v>0</v>
      </c>
      <c r="F37" s="114"/>
      <c r="G37" s="113">
        <f t="shared" si="0"/>
        <v>0</v>
      </c>
      <c r="H37" s="69">
        <f>IF(G37&lt;0.3,0,'WQ_2 - Design Calc 2'!E37*G37)</f>
        <v>0</v>
      </c>
      <c r="I37" s="85">
        <f>'WQ_1 - Design Calc 1'!K37-H37</f>
        <v>0</v>
      </c>
      <c r="J37" s="113">
        <f>IF(('WQ_1 - Design Calc 1'!E37*43560*'WQ_1 - Design Calc 1'!F37/100)=0,0,F37/('WQ_1 - Design Calc 1'!E37*43560*'WQ_1 - Design Calc 1'!F37/100))</f>
        <v>0</v>
      </c>
    </row>
    <row r="38" spans="1:10" ht="12.75" thickBot="1" x14ac:dyDescent="0.25">
      <c r="A38" s="15" t="str">
        <f>'WQ_1 - Design Calc 1'!A38</f>
        <v>Enter Subarea Name</v>
      </c>
      <c r="C38" s="18">
        <f>'WQ_1 - Design Calc 1'!C38</f>
        <v>29</v>
      </c>
      <c r="D38" s="99">
        <f>'WQ_1 - Design Calc 1'!D38</f>
        <v>0</v>
      </c>
      <c r="E38" s="100">
        <f>'WQ_2 - Design Calc 2'!N38</f>
        <v>0</v>
      </c>
      <c r="F38" s="114"/>
      <c r="G38" s="113">
        <f t="shared" si="0"/>
        <v>0</v>
      </c>
      <c r="H38" s="69">
        <f>IF(G38&lt;0.3,0,'WQ_2 - Design Calc 2'!E38*G38)</f>
        <v>0</v>
      </c>
      <c r="I38" s="85">
        <f>'WQ_1 - Design Calc 1'!K38-H38</f>
        <v>0</v>
      </c>
      <c r="J38" s="113">
        <f>IF(('WQ_1 - Design Calc 1'!E38*43560*'WQ_1 - Design Calc 1'!F38/100)=0,0,F38/('WQ_1 - Design Calc 1'!E38*43560*'WQ_1 - Design Calc 1'!F38/100))</f>
        <v>0</v>
      </c>
    </row>
    <row r="39" spans="1:10" ht="12.75" thickBot="1" x14ac:dyDescent="0.25">
      <c r="A39" s="15" t="str">
        <f>'WQ_1 - Design Calc 1'!A39</f>
        <v>Enter Subarea Name</v>
      </c>
      <c r="C39" s="18">
        <f>'WQ_1 - Design Calc 1'!C39</f>
        <v>30</v>
      </c>
      <c r="D39" s="99">
        <f>'WQ_1 - Design Calc 1'!D39</f>
        <v>0</v>
      </c>
      <c r="E39" s="100">
        <f>'WQ_2 - Design Calc 2'!N39</f>
        <v>0</v>
      </c>
      <c r="F39" s="114"/>
      <c r="G39" s="113">
        <f t="shared" si="0"/>
        <v>0</v>
      </c>
      <c r="H39" s="69">
        <f>IF(G39&lt;0.3,0,'WQ_2 - Design Calc 2'!E39*G39)</f>
        <v>0</v>
      </c>
      <c r="I39" s="85">
        <f>'WQ_1 - Design Calc 1'!K39-H39</f>
        <v>0</v>
      </c>
      <c r="J39" s="113">
        <f>IF(('WQ_1 - Design Calc 1'!E39*43560*'WQ_1 - Design Calc 1'!F39/100)=0,0,F39/('WQ_1 - Design Calc 1'!E39*43560*'WQ_1 - Design Calc 1'!F39/100))</f>
        <v>0</v>
      </c>
    </row>
    <row r="40" spans="1:10" x14ac:dyDescent="0.2">
      <c r="C40" s="18"/>
      <c r="D40" s="18"/>
      <c r="E40" s="115"/>
      <c r="F40" s="86"/>
      <c r="G40" s="69"/>
      <c r="H40" s="69"/>
      <c r="I40" s="85"/>
      <c r="J40" s="116"/>
    </row>
    <row r="41" spans="1:10" x14ac:dyDescent="0.2">
      <c r="A41" s="88" t="s">
        <v>109</v>
      </c>
      <c r="B41" s="88"/>
      <c r="C41" s="88"/>
      <c r="D41" s="88"/>
      <c r="E41" s="89"/>
      <c r="F41" s="90">
        <f>SUM(F10:F39)</f>
        <v>15225</v>
      </c>
      <c r="G41" s="90"/>
      <c r="H41" s="90">
        <f>SUM(H10:H39)</f>
        <v>31808.75</v>
      </c>
      <c r="I41" s="90"/>
      <c r="J41" s="117"/>
    </row>
    <row r="42" spans="1:10" x14ac:dyDescent="0.2">
      <c r="A42" s="118"/>
      <c r="B42" s="118"/>
      <c r="C42" s="118"/>
      <c r="D42" s="118"/>
      <c r="E42" s="119"/>
      <c r="F42" s="120"/>
      <c r="G42" s="121" t="s">
        <v>92</v>
      </c>
      <c r="H42" s="120">
        <f>'WQ_1 - Design Calc 1'!K41</f>
        <v>31808.75</v>
      </c>
      <c r="I42" s="122" t="str">
        <f>IF(H41&gt;=H42,"OK","!")</f>
        <v>OK</v>
      </c>
      <c r="J42" s="123"/>
    </row>
    <row r="43" spans="1:10" ht="12.75" thickBot="1" x14ac:dyDescent="0.25"/>
    <row r="44" spans="1:10" ht="15" x14ac:dyDescent="0.25">
      <c r="A44" s="43" t="s">
        <v>50</v>
      </c>
      <c r="B44" s="43"/>
      <c r="C44" s="43"/>
      <c r="D44" s="43"/>
      <c r="E44" s="43"/>
      <c r="F44" s="43"/>
      <c r="G44" s="43"/>
      <c r="H44" s="43"/>
      <c r="I44" s="43"/>
      <c r="J44" s="43"/>
    </row>
    <row r="45" spans="1:10" ht="15" x14ac:dyDescent="0.25">
      <c r="A45" s="26" t="s">
        <v>55</v>
      </c>
      <c r="B45" s="26"/>
      <c r="C45" s="26"/>
      <c r="D45" s="26"/>
      <c r="E45" s="26"/>
      <c r="F45" s="26"/>
      <c r="G45" s="26"/>
      <c r="H45" s="26"/>
      <c r="I45" s="26"/>
      <c r="J45" s="36" t="str">
        <f>'WQ_2 - Design Calc 2'!N42</f>
        <v>IDALS: Issue Date: 01/12/2023</v>
      </c>
    </row>
  </sheetData>
  <sheetProtection algorithmName="SHA-512" hashValue="jrNj/1/WvcTGVjDylU9moG9q0de3MtHLluRFFfxWlrG+K7ARRFIT9caeXG7NlCiBtc0lES5JDEPb4XmAX0dM6g==" saltValue="POfLU39T5bNKtqruQkNU6A==" spinCount="100000" sheet="1" selectLockedCells="1"/>
  <mergeCells count="4">
    <mergeCell ref="A1:J1"/>
    <mergeCell ref="A2:J2"/>
    <mergeCell ref="A6:J6"/>
    <mergeCell ref="E8:J8"/>
  </mergeCells>
  <conditionalFormatting sqref="G10:G39">
    <cfRule type="cellIs" dxfId="2" priority="3" operator="between">
      <formula>0.000000000001</formula>
      <formula>0.3</formula>
    </cfRule>
  </conditionalFormatting>
  <conditionalFormatting sqref="I42">
    <cfRule type="cellIs" dxfId="1" priority="1" operator="equal">
      <formula>"!"</formula>
    </cfRule>
    <cfRule type="cellIs" dxfId="0" priority="2" operator="equal">
      <formula>"OK"</formula>
    </cfRule>
  </conditionalFormatting>
  <printOptions horizontalCentered="1" verticalCentered="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3989B-D4A2-4FFB-B4E1-DFCB75C8DC88}">
  <sheetPr>
    <tabColor rgb="FF92D050"/>
    <pageSetUpPr fitToPage="1"/>
  </sheetPr>
  <dimension ref="A1:W50"/>
  <sheetViews>
    <sheetView showZeros="0" view="pageBreakPreview" topLeftCell="A10" zoomScaleNormal="100" zoomScaleSheetLayoutView="100" workbookViewId="0">
      <selection activeCell="E10" sqref="E10"/>
    </sheetView>
  </sheetViews>
  <sheetFormatPr defaultColWidth="8.85546875" defaultRowHeight="12" x14ac:dyDescent="0.2"/>
  <cols>
    <col min="1" max="1" width="8.85546875" style="15"/>
    <col min="2" max="2" width="18.140625" style="15" customWidth="1"/>
    <col min="3" max="3" width="4.7109375" style="15" customWidth="1"/>
    <col min="4" max="4" width="7.85546875" style="15" customWidth="1"/>
    <col min="5" max="13" width="8.7109375" style="15" customWidth="1"/>
    <col min="14" max="14" width="11.5703125" style="15" customWidth="1"/>
    <col min="15" max="21" width="8.85546875" style="15"/>
    <col min="22" max="22" width="3.85546875" style="15" customWidth="1"/>
    <col min="23" max="16384" width="8.85546875" style="15"/>
  </cols>
  <sheetData>
    <row r="1" spans="1:23" ht="12.75" x14ac:dyDescent="0.2">
      <c r="A1" s="160" t="s">
        <v>56</v>
      </c>
      <c r="B1" s="160"/>
      <c r="C1" s="160"/>
      <c r="D1" s="160"/>
      <c r="E1" s="160"/>
      <c r="F1" s="160"/>
      <c r="G1" s="160"/>
      <c r="H1" s="160"/>
      <c r="I1" s="160"/>
      <c r="J1" s="160"/>
      <c r="K1" s="160"/>
      <c r="L1" s="160"/>
      <c r="M1" s="160"/>
      <c r="N1" s="160"/>
    </row>
    <row r="2" spans="1:23" ht="12.75" x14ac:dyDescent="0.2">
      <c r="A2" s="160" t="s">
        <v>51</v>
      </c>
      <c r="B2" s="160"/>
      <c r="C2" s="160"/>
      <c r="D2" s="160"/>
      <c r="E2" s="160"/>
      <c r="F2" s="160"/>
      <c r="G2" s="160"/>
      <c r="H2" s="160"/>
      <c r="I2" s="160"/>
      <c r="J2" s="160"/>
      <c r="K2" s="160"/>
      <c r="L2" s="160"/>
      <c r="M2" s="160"/>
      <c r="N2" s="160"/>
    </row>
    <row r="3" spans="1:23" x14ac:dyDescent="0.2">
      <c r="A3" s="15" t="s">
        <v>1</v>
      </c>
      <c r="B3" s="169" t="str">
        <f>'CL_1 - Project Review'!C3</f>
        <v>Project Name</v>
      </c>
      <c r="C3" s="169"/>
      <c r="D3" s="19"/>
      <c r="M3" s="15" t="s">
        <v>0</v>
      </c>
      <c r="N3" s="44">
        <f ca="1">'CL_1 - Project Review'!G5</f>
        <v>45644</v>
      </c>
    </row>
    <row r="4" spans="1:23" x14ac:dyDescent="0.2">
      <c r="A4" s="45"/>
      <c r="B4" s="45"/>
      <c r="C4" s="45"/>
      <c r="D4" s="45"/>
      <c r="E4" s="45"/>
      <c r="F4" s="45"/>
      <c r="G4" s="45"/>
      <c r="H4" s="45"/>
      <c r="I4" s="45"/>
      <c r="J4" s="45"/>
      <c r="K4" s="45"/>
      <c r="L4" s="45"/>
      <c r="M4" s="45"/>
    </row>
    <row r="5" spans="1:23" ht="3.6" customHeight="1" x14ac:dyDescent="0.2">
      <c r="A5" s="20"/>
      <c r="B5" s="20"/>
      <c r="C5" s="20"/>
      <c r="D5" s="20"/>
      <c r="E5" s="20"/>
      <c r="F5" s="20"/>
      <c r="G5" s="20"/>
      <c r="H5" s="20"/>
      <c r="I5" s="20"/>
      <c r="J5" s="20"/>
      <c r="K5" s="20"/>
      <c r="L5" s="20"/>
      <c r="M5" s="20"/>
    </row>
    <row r="6" spans="1:23" x14ac:dyDescent="0.2">
      <c r="A6" s="180" t="s">
        <v>47</v>
      </c>
      <c r="B6" s="180"/>
      <c r="C6" s="180"/>
      <c r="D6" s="180"/>
      <c r="E6" s="180"/>
      <c r="F6" s="180"/>
      <c r="G6" s="180"/>
      <c r="H6" s="180"/>
      <c r="I6" s="180"/>
      <c r="J6" s="180"/>
      <c r="K6" s="180"/>
      <c r="L6" s="180"/>
      <c r="M6" s="180"/>
      <c r="N6" s="180"/>
    </row>
    <row r="8" spans="1:23" x14ac:dyDescent="0.2">
      <c r="A8" s="20"/>
      <c r="B8" s="20"/>
      <c r="C8" s="20"/>
      <c r="D8" s="111"/>
      <c r="E8" s="181" t="s">
        <v>74</v>
      </c>
      <c r="F8" s="181"/>
      <c r="G8" s="181"/>
      <c r="H8" s="182"/>
      <c r="I8" s="183" t="s">
        <v>79</v>
      </c>
      <c r="J8" s="183"/>
      <c r="K8" s="184"/>
      <c r="L8" s="184"/>
      <c r="M8" s="184"/>
      <c r="N8" s="185"/>
    </row>
    <row r="9" spans="1:23" ht="96" customHeight="1" x14ac:dyDescent="0.2">
      <c r="A9" s="57" t="str">
        <f>'WQ_1 - Design Calc 1'!A9</f>
        <v>Description of Bioretention Area</v>
      </c>
      <c r="B9" s="57"/>
      <c r="C9" s="58" t="str">
        <f>'WQ_2 - Design Calc 2'!C9</f>
        <v>Cell ID #</v>
      </c>
      <c r="D9" s="97" t="str">
        <f>'WQ_2 - Design Calc 2'!D9</f>
        <v>Upstream Cell or BMP                ID#s</v>
      </c>
      <c r="E9" s="59" t="s">
        <v>52</v>
      </c>
      <c r="F9" s="58" t="s">
        <v>72</v>
      </c>
      <c r="G9" s="58" t="s">
        <v>53</v>
      </c>
      <c r="H9" s="97" t="s">
        <v>73</v>
      </c>
      <c r="I9" s="59" t="s">
        <v>75</v>
      </c>
      <c r="J9" s="98" t="s">
        <v>143</v>
      </c>
      <c r="K9" s="58" t="s">
        <v>76</v>
      </c>
      <c r="L9" s="58" t="s">
        <v>77</v>
      </c>
      <c r="M9" s="58" t="s">
        <v>80</v>
      </c>
      <c r="N9" s="58" t="s">
        <v>78</v>
      </c>
    </row>
    <row r="10" spans="1:23" ht="12.75" thickBot="1" x14ac:dyDescent="0.25">
      <c r="A10" s="15" t="str">
        <f>'WQ_1 - Design Calc 1'!A10</f>
        <v>Drainage Area 1</v>
      </c>
      <c r="C10" s="18">
        <f>'WQ_1 - Design Calc 1'!C10</f>
        <v>1</v>
      </c>
      <c r="D10" s="99">
        <f>'WQ_1 - Design Calc 1'!D10</f>
        <v>0</v>
      </c>
      <c r="E10" s="124">
        <f>'WQ_2 - Design Calc 2'!M10*'WQ_3 - Design Calc 3'!F10/24/3600</f>
        <v>4.6296296296296294E-2</v>
      </c>
      <c r="F10" s="112">
        <v>8</v>
      </c>
      <c r="G10" s="104">
        <f>'WQ_3 - Design Calc 3'!F10*0.1/2</f>
        <v>100</v>
      </c>
      <c r="H10" s="125">
        <v>100</v>
      </c>
      <c r="I10" s="126">
        <v>2</v>
      </c>
      <c r="J10" s="101">
        <v>18</v>
      </c>
      <c r="K10" s="127">
        <v>0.35</v>
      </c>
      <c r="L10" s="128">
        <f>'WQ_3 - Design Calc 3'!F10*I10*K10</f>
        <v>1400</v>
      </c>
      <c r="M10" s="129">
        <v>1400</v>
      </c>
      <c r="N10" s="130">
        <f>IF(E10=0,0,L10/E10/3600)</f>
        <v>8.4</v>
      </c>
    </row>
    <row r="11" spans="1:23" ht="12.75" thickBot="1" x14ac:dyDescent="0.25">
      <c r="A11" s="15" t="str">
        <f>'WQ_1 - Design Calc 1'!A11</f>
        <v>Drainage Area 2</v>
      </c>
      <c r="C11" s="18">
        <f>'WQ_1 - Design Calc 1'!C11</f>
        <v>2</v>
      </c>
      <c r="D11" s="99">
        <f>'WQ_1 - Design Calc 1'!D11</f>
        <v>0</v>
      </c>
      <c r="E11" s="124">
        <f>'WQ_2 - Design Calc 2'!M11*'WQ_3 - Design Calc 3'!F11/24/3600</f>
        <v>5.4398148148148154E-2</v>
      </c>
      <c r="F11" s="112">
        <v>8</v>
      </c>
      <c r="G11" s="104">
        <f>'WQ_3 - Design Calc 3'!F11*0.1/2</f>
        <v>117.5</v>
      </c>
      <c r="H11" s="125">
        <v>120</v>
      </c>
      <c r="I11" s="131">
        <v>1</v>
      </c>
      <c r="J11" s="106">
        <v>18</v>
      </c>
      <c r="K11" s="132">
        <v>0.35</v>
      </c>
      <c r="L11" s="128">
        <f>'WQ_3 - Design Calc 3'!F11*I11*K11</f>
        <v>822.5</v>
      </c>
      <c r="M11" s="129">
        <v>1400</v>
      </c>
      <c r="N11" s="130">
        <f t="shared" ref="N11:N39" si="0">IF(E11=0,0,L11/E11/3600)</f>
        <v>4.1999999999999993</v>
      </c>
    </row>
    <row r="12" spans="1:23" ht="12.75" thickBot="1" x14ac:dyDescent="0.25">
      <c r="A12" s="15" t="str">
        <f>'WQ_1 - Design Calc 1'!A12</f>
        <v>Drainage Area 3</v>
      </c>
      <c r="C12" s="18">
        <f>'WQ_1 - Design Calc 1'!C12</f>
        <v>3</v>
      </c>
      <c r="D12" s="99">
        <f>'WQ_1 - Design Calc 1'!D12</f>
        <v>1</v>
      </c>
      <c r="E12" s="124">
        <f>'WQ_2 - Design Calc 2'!M12*'WQ_3 - Design Calc 3'!F12/24/3600</f>
        <v>3.8194444444444448E-2</v>
      </c>
      <c r="F12" s="112">
        <v>8</v>
      </c>
      <c r="G12" s="104">
        <f>'WQ_3 - Design Calc 3'!F12*0.1/2</f>
        <v>82.5</v>
      </c>
      <c r="H12" s="125">
        <v>90</v>
      </c>
      <c r="I12" s="131">
        <v>0.5</v>
      </c>
      <c r="J12" s="106">
        <v>18</v>
      </c>
      <c r="K12" s="132">
        <v>0.35</v>
      </c>
      <c r="L12" s="128">
        <f>'WQ_3 - Design Calc 3'!F12*I12*K12</f>
        <v>288.75</v>
      </c>
      <c r="M12" s="129">
        <v>1400</v>
      </c>
      <c r="N12" s="130">
        <f t="shared" si="0"/>
        <v>2.0999999999999996</v>
      </c>
    </row>
    <row r="13" spans="1:23" ht="12.75" thickBot="1" x14ac:dyDescent="0.25">
      <c r="A13" s="15" t="str">
        <f>'WQ_1 - Design Calc 1'!A13</f>
        <v>Drainage Area 4</v>
      </c>
      <c r="C13" s="18">
        <f>'WQ_1 - Design Calc 1'!C13</f>
        <v>4</v>
      </c>
      <c r="D13" s="99">
        <f>'WQ_1 - Design Calc 1'!D13</f>
        <v>2</v>
      </c>
      <c r="E13" s="124">
        <f>'WQ_2 - Design Calc 2'!M13*'WQ_3 - Design Calc 3'!F13/24/3600</f>
        <v>4.1666666666666664E-2</v>
      </c>
      <c r="F13" s="112">
        <v>8</v>
      </c>
      <c r="G13" s="104">
        <f>'WQ_3 - Design Calc 3'!F13*0.1/2</f>
        <v>90</v>
      </c>
      <c r="H13" s="125">
        <v>100</v>
      </c>
      <c r="I13" s="131">
        <v>0.5</v>
      </c>
      <c r="J13" s="106">
        <v>18</v>
      </c>
      <c r="K13" s="132">
        <v>0.35</v>
      </c>
      <c r="L13" s="128">
        <f>'WQ_3 - Design Calc 3'!F13*I13*K13</f>
        <v>315</v>
      </c>
      <c r="M13" s="129">
        <v>1400</v>
      </c>
      <c r="N13" s="130">
        <f t="shared" si="0"/>
        <v>2.1</v>
      </c>
    </row>
    <row r="14" spans="1:23" ht="12.75" thickBot="1" x14ac:dyDescent="0.25">
      <c r="A14" s="15" t="str">
        <f>'WQ_1 - Design Calc 1'!A14</f>
        <v>Drainage Area 5</v>
      </c>
      <c r="C14" s="18">
        <f>'WQ_1 - Design Calc 1'!C14</f>
        <v>5</v>
      </c>
      <c r="D14" s="99" t="str">
        <f>'WQ_1 - Design Calc 1'!D14</f>
        <v>3,4</v>
      </c>
      <c r="E14" s="124">
        <f>'WQ_2 - Design Calc 2'!M14*'WQ_3 - Design Calc 3'!F14/24/3600</f>
        <v>6.5393518518518517E-2</v>
      </c>
      <c r="F14" s="112">
        <v>8</v>
      </c>
      <c r="G14" s="104">
        <f>'WQ_3 - Design Calc 3'!F14*0.1/2</f>
        <v>141.25</v>
      </c>
      <c r="H14" s="125">
        <v>150</v>
      </c>
      <c r="I14" s="131">
        <v>0.5</v>
      </c>
      <c r="J14" s="106">
        <v>18</v>
      </c>
      <c r="K14" s="132">
        <v>0.35</v>
      </c>
      <c r="L14" s="128">
        <f>'WQ_3 - Design Calc 3'!F14*I14*K14</f>
        <v>494.37499999999994</v>
      </c>
      <c r="M14" s="129">
        <v>1400</v>
      </c>
      <c r="N14" s="130">
        <f t="shared" si="0"/>
        <v>2.0999999999999996</v>
      </c>
    </row>
    <row r="15" spans="1:23" ht="12.75" thickBot="1" x14ac:dyDescent="0.25">
      <c r="A15" s="15" t="str">
        <f>'WQ_1 - Design Calc 1'!A15</f>
        <v>Drainage Area 6</v>
      </c>
      <c r="C15" s="18">
        <f>'WQ_1 - Design Calc 1'!C15</f>
        <v>6</v>
      </c>
      <c r="D15" s="99">
        <f>'WQ_1 - Design Calc 1'!D15</f>
        <v>0</v>
      </c>
      <c r="E15" s="124">
        <f>'WQ_2 - Design Calc 2'!M15*'WQ_3 - Design Calc 3'!F15/24/3600</f>
        <v>1.1574074074074073E-2</v>
      </c>
      <c r="F15" s="112">
        <v>8</v>
      </c>
      <c r="G15" s="104">
        <f>'WQ_3 - Design Calc 3'!F15*0.1/2</f>
        <v>25</v>
      </c>
      <c r="H15" s="125">
        <v>30</v>
      </c>
      <c r="I15" s="131">
        <v>0.5</v>
      </c>
      <c r="J15" s="106">
        <v>18</v>
      </c>
      <c r="K15" s="132">
        <v>0.35</v>
      </c>
      <c r="L15" s="128">
        <f>'WQ_3 - Design Calc 3'!F15*I15*K15</f>
        <v>87.5</v>
      </c>
      <c r="M15" s="129">
        <v>1400</v>
      </c>
      <c r="N15" s="130">
        <f t="shared" si="0"/>
        <v>2.1</v>
      </c>
    </row>
    <row r="16" spans="1:23" ht="13.5" thickBot="1" x14ac:dyDescent="0.25">
      <c r="A16" s="15" t="str">
        <f>'WQ_1 - Design Calc 1'!A16</f>
        <v>Drainage Area 7</v>
      </c>
      <c r="C16" s="18">
        <f>'WQ_1 - Design Calc 1'!C16</f>
        <v>7</v>
      </c>
      <c r="D16" s="99">
        <f>'WQ_1 - Design Calc 1'!D16</f>
        <v>6</v>
      </c>
      <c r="E16" s="124">
        <f>'WQ_2 - Design Calc 2'!M16*'WQ_3 - Design Calc 3'!F16/24/3600</f>
        <v>9.4907407407407413E-2</v>
      </c>
      <c r="F16" s="112">
        <v>8</v>
      </c>
      <c r="G16" s="104">
        <f>'WQ_3 - Design Calc 3'!F16*0.1/2</f>
        <v>205</v>
      </c>
      <c r="H16" s="125">
        <v>210</v>
      </c>
      <c r="I16" s="131">
        <v>2</v>
      </c>
      <c r="J16" s="106">
        <v>18</v>
      </c>
      <c r="K16" s="132">
        <v>0.35</v>
      </c>
      <c r="L16" s="128">
        <f>'WQ_3 - Design Calc 3'!F16*I16*K16</f>
        <v>2870</v>
      </c>
      <c r="M16" s="129">
        <v>1400</v>
      </c>
      <c r="N16" s="130">
        <f t="shared" si="0"/>
        <v>8.4</v>
      </c>
      <c r="W16" s="35"/>
    </row>
    <row r="17" spans="1:23" ht="12.75" thickBot="1" x14ac:dyDescent="0.25">
      <c r="A17" s="15" t="str">
        <f>'WQ_1 - Design Calc 1'!A17</f>
        <v>Enter Subarea Name</v>
      </c>
      <c r="C17" s="18">
        <f>'WQ_1 - Design Calc 1'!C17</f>
        <v>8</v>
      </c>
      <c r="D17" s="99">
        <f>'WQ_1 - Design Calc 1'!D17</f>
        <v>0</v>
      </c>
      <c r="E17" s="133">
        <f>'WQ_2 - Design Calc 2'!M17*'WQ_3 - Design Calc 3'!F17/24/3600</f>
        <v>0</v>
      </c>
      <c r="F17" s="114"/>
      <c r="G17" s="104">
        <f>'WQ_3 - Design Calc 3'!F17*0.1/2</f>
        <v>0</v>
      </c>
      <c r="H17" s="134"/>
      <c r="I17" s="131"/>
      <c r="J17" s="106"/>
      <c r="K17" s="132">
        <v>0.35</v>
      </c>
      <c r="L17" s="128">
        <f>'WQ_3 - Design Calc 3'!F17*I17*K17</f>
        <v>0</v>
      </c>
      <c r="M17" s="135"/>
      <c r="N17" s="130">
        <f t="shared" si="0"/>
        <v>0</v>
      </c>
    </row>
    <row r="18" spans="1:23" ht="12.75" thickBot="1" x14ac:dyDescent="0.25">
      <c r="A18" s="15" t="str">
        <f>'WQ_1 - Design Calc 1'!A18</f>
        <v>Enter Subarea Name</v>
      </c>
      <c r="C18" s="18">
        <f>'WQ_1 - Design Calc 1'!C18</f>
        <v>9</v>
      </c>
      <c r="D18" s="99">
        <f>'WQ_1 - Design Calc 1'!D18</f>
        <v>0</v>
      </c>
      <c r="E18" s="133">
        <f>'WQ_2 - Design Calc 2'!M18*'WQ_3 - Design Calc 3'!F18/24/3600</f>
        <v>0</v>
      </c>
      <c r="F18" s="114"/>
      <c r="G18" s="104">
        <f>'WQ_3 - Design Calc 3'!F18*0.1/2</f>
        <v>0</v>
      </c>
      <c r="H18" s="134"/>
      <c r="I18" s="131"/>
      <c r="J18" s="106"/>
      <c r="K18" s="132">
        <v>0.35</v>
      </c>
      <c r="L18" s="128">
        <f>'WQ_3 - Design Calc 3'!F18*I18*K18</f>
        <v>0</v>
      </c>
      <c r="M18" s="135"/>
      <c r="N18" s="130">
        <f t="shared" si="0"/>
        <v>0</v>
      </c>
    </row>
    <row r="19" spans="1:23" ht="12.75" thickBot="1" x14ac:dyDescent="0.25">
      <c r="A19" s="15" t="str">
        <f>'WQ_1 - Design Calc 1'!A19</f>
        <v>Enter Subarea Name</v>
      </c>
      <c r="C19" s="18">
        <f>'WQ_1 - Design Calc 1'!C19</f>
        <v>10</v>
      </c>
      <c r="D19" s="99">
        <f>'WQ_1 - Design Calc 1'!D19</f>
        <v>0</v>
      </c>
      <c r="E19" s="133">
        <f>'WQ_2 - Design Calc 2'!M19*'WQ_3 - Design Calc 3'!F19/24/3600</f>
        <v>0</v>
      </c>
      <c r="F19" s="114"/>
      <c r="G19" s="104">
        <f>'WQ_3 - Design Calc 3'!F19*0.1/2</f>
        <v>0</v>
      </c>
      <c r="H19" s="134"/>
      <c r="I19" s="131"/>
      <c r="J19" s="106"/>
      <c r="K19" s="132">
        <v>0.35</v>
      </c>
      <c r="L19" s="128">
        <f>'WQ_3 - Design Calc 3'!F19*I19*K19</f>
        <v>0</v>
      </c>
      <c r="M19" s="135"/>
      <c r="N19" s="130">
        <f t="shared" si="0"/>
        <v>0</v>
      </c>
    </row>
    <row r="20" spans="1:23" ht="13.5" thickBot="1" x14ac:dyDescent="0.25">
      <c r="A20" s="15" t="str">
        <f>'WQ_1 - Design Calc 1'!A20</f>
        <v>Enter Subarea Name</v>
      </c>
      <c r="C20" s="18">
        <f>'WQ_1 - Design Calc 1'!C20</f>
        <v>11</v>
      </c>
      <c r="D20" s="99">
        <f>'WQ_1 - Design Calc 1'!D20</f>
        <v>0</v>
      </c>
      <c r="E20" s="133">
        <f>'WQ_2 - Design Calc 2'!M20*'WQ_3 - Design Calc 3'!F20/24/3600</f>
        <v>0</v>
      </c>
      <c r="F20" s="114"/>
      <c r="G20" s="104">
        <f>'WQ_3 - Design Calc 3'!F20*0.1/2</f>
        <v>0</v>
      </c>
      <c r="H20" s="134"/>
      <c r="I20" s="131"/>
      <c r="J20" s="106"/>
      <c r="K20" s="132">
        <v>0.35</v>
      </c>
      <c r="L20" s="128">
        <f>'WQ_3 - Design Calc 3'!F20*I20*K20</f>
        <v>0</v>
      </c>
      <c r="M20" s="135"/>
      <c r="N20" s="130">
        <f t="shared" si="0"/>
        <v>0</v>
      </c>
      <c r="W20" s="35"/>
    </row>
    <row r="21" spans="1:23" ht="12.75" thickBot="1" x14ac:dyDescent="0.25">
      <c r="A21" s="15" t="str">
        <f>'WQ_1 - Design Calc 1'!A21</f>
        <v>Enter Subarea Name</v>
      </c>
      <c r="C21" s="18">
        <f>'WQ_1 - Design Calc 1'!C21</f>
        <v>12</v>
      </c>
      <c r="D21" s="99">
        <f>'WQ_1 - Design Calc 1'!D21</f>
        <v>0</v>
      </c>
      <c r="E21" s="133">
        <f>'WQ_2 - Design Calc 2'!M21*'WQ_3 - Design Calc 3'!F21/24/3600</f>
        <v>0</v>
      </c>
      <c r="F21" s="114"/>
      <c r="G21" s="104">
        <f>'WQ_3 - Design Calc 3'!F21*0.1/2</f>
        <v>0</v>
      </c>
      <c r="H21" s="134"/>
      <c r="I21" s="131"/>
      <c r="J21" s="106"/>
      <c r="K21" s="132">
        <v>0.35</v>
      </c>
      <c r="L21" s="128">
        <f>'WQ_3 - Design Calc 3'!F21*I21*K21</f>
        <v>0</v>
      </c>
      <c r="M21" s="135"/>
      <c r="N21" s="130">
        <f t="shared" si="0"/>
        <v>0</v>
      </c>
    </row>
    <row r="22" spans="1:23" ht="12.75" thickBot="1" x14ac:dyDescent="0.25">
      <c r="A22" s="15" t="str">
        <f>'WQ_1 - Design Calc 1'!A22</f>
        <v>Enter Subarea Name</v>
      </c>
      <c r="C22" s="18">
        <f>'WQ_1 - Design Calc 1'!C22</f>
        <v>13</v>
      </c>
      <c r="D22" s="99">
        <f>'WQ_1 - Design Calc 1'!D22</f>
        <v>0</v>
      </c>
      <c r="E22" s="133">
        <f>'WQ_2 - Design Calc 2'!M22*'WQ_3 - Design Calc 3'!F22/24/3600</f>
        <v>0</v>
      </c>
      <c r="F22" s="114"/>
      <c r="G22" s="104">
        <f>'WQ_3 - Design Calc 3'!F22*0.1/2</f>
        <v>0</v>
      </c>
      <c r="H22" s="134"/>
      <c r="I22" s="131"/>
      <c r="J22" s="106"/>
      <c r="K22" s="132">
        <v>0.35</v>
      </c>
      <c r="L22" s="128">
        <f>'WQ_3 - Design Calc 3'!F22*I22*K22</f>
        <v>0</v>
      </c>
      <c r="M22" s="135"/>
      <c r="N22" s="130">
        <f t="shared" si="0"/>
        <v>0</v>
      </c>
    </row>
    <row r="23" spans="1:23" ht="12.75" thickBot="1" x14ac:dyDescent="0.25">
      <c r="A23" s="15" t="str">
        <f>'WQ_1 - Design Calc 1'!A23</f>
        <v>Enter Subarea Name</v>
      </c>
      <c r="C23" s="18">
        <f>'WQ_1 - Design Calc 1'!C23</f>
        <v>14</v>
      </c>
      <c r="D23" s="99">
        <f>'WQ_1 - Design Calc 1'!D23</f>
        <v>0</v>
      </c>
      <c r="E23" s="133">
        <f>'WQ_2 - Design Calc 2'!M23*'WQ_3 - Design Calc 3'!F23/24/3600</f>
        <v>0</v>
      </c>
      <c r="F23" s="114"/>
      <c r="G23" s="104">
        <f>'WQ_3 - Design Calc 3'!F23*0.1/2</f>
        <v>0</v>
      </c>
      <c r="H23" s="134"/>
      <c r="I23" s="131"/>
      <c r="J23" s="106"/>
      <c r="K23" s="132">
        <v>0.35</v>
      </c>
      <c r="L23" s="128">
        <f>'WQ_3 - Design Calc 3'!F23*I23*K23</f>
        <v>0</v>
      </c>
      <c r="M23" s="135"/>
      <c r="N23" s="130">
        <f t="shared" si="0"/>
        <v>0</v>
      </c>
    </row>
    <row r="24" spans="1:23" ht="12.75" thickBot="1" x14ac:dyDescent="0.25">
      <c r="A24" s="15" t="str">
        <f>'WQ_1 - Design Calc 1'!A24</f>
        <v>Enter Subarea Name</v>
      </c>
      <c r="C24" s="18">
        <f>'WQ_1 - Design Calc 1'!C24</f>
        <v>15</v>
      </c>
      <c r="D24" s="99">
        <f>'WQ_1 - Design Calc 1'!D24</f>
        <v>0</v>
      </c>
      <c r="E24" s="133">
        <f>'WQ_2 - Design Calc 2'!M24*'WQ_3 - Design Calc 3'!F24/24/3600</f>
        <v>0</v>
      </c>
      <c r="F24" s="114"/>
      <c r="G24" s="104">
        <f>'WQ_3 - Design Calc 3'!F24*0.1/2</f>
        <v>0</v>
      </c>
      <c r="H24" s="134"/>
      <c r="I24" s="131"/>
      <c r="J24" s="106"/>
      <c r="K24" s="132">
        <v>0.35</v>
      </c>
      <c r="L24" s="128">
        <f>'WQ_3 - Design Calc 3'!F24*I24*K24</f>
        <v>0</v>
      </c>
      <c r="M24" s="135"/>
      <c r="N24" s="130">
        <f t="shared" si="0"/>
        <v>0</v>
      </c>
    </row>
    <row r="25" spans="1:23" ht="12.75" thickBot="1" x14ac:dyDescent="0.25">
      <c r="A25" s="15" t="str">
        <f>'WQ_1 - Design Calc 1'!A25</f>
        <v>Enter Subarea Name</v>
      </c>
      <c r="C25" s="18">
        <f>'WQ_1 - Design Calc 1'!C25</f>
        <v>16</v>
      </c>
      <c r="D25" s="99">
        <f>'WQ_1 - Design Calc 1'!D25</f>
        <v>0</v>
      </c>
      <c r="E25" s="133">
        <f>'WQ_2 - Design Calc 2'!M25*'WQ_3 - Design Calc 3'!F25/24/3600</f>
        <v>0</v>
      </c>
      <c r="F25" s="114"/>
      <c r="G25" s="104">
        <f>'WQ_3 - Design Calc 3'!F25*0.1/2</f>
        <v>0</v>
      </c>
      <c r="H25" s="134"/>
      <c r="I25" s="131"/>
      <c r="J25" s="106"/>
      <c r="K25" s="132">
        <v>0.35</v>
      </c>
      <c r="L25" s="128">
        <f>'WQ_3 - Design Calc 3'!F25*I25*K25</f>
        <v>0</v>
      </c>
      <c r="M25" s="135"/>
      <c r="N25" s="130">
        <f t="shared" si="0"/>
        <v>0</v>
      </c>
    </row>
    <row r="26" spans="1:23" ht="12.75" thickBot="1" x14ac:dyDescent="0.25">
      <c r="A26" s="15" t="str">
        <f>'WQ_1 - Design Calc 1'!A26</f>
        <v>Enter Subarea Name</v>
      </c>
      <c r="C26" s="18">
        <f>'WQ_1 - Design Calc 1'!C26</f>
        <v>17</v>
      </c>
      <c r="D26" s="99">
        <f>'WQ_1 - Design Calc 1'!D26</f>
        <v>0</v>
      </c>
      <c r="E26" s="133">
        <f>'WQ_2 - Design Calc 2'!M26*'WQ_3 - Design Calc 3'!F26/24/3600</f>
        <v>0</v>
      </c>
      <c r="F26" s="114"/>
      <c r="G26" s="104">
        <f>'WQ_3 - Design Calc 3'!F26*0.1/2</f>
        <v>0</v>
      </c>
      <c r="H26" s="134"/>
      <c r="I26" s="131"/>
      <c r="J26" s="106"/>
      <c r="K26" s="132">
        <v>0.35</v>
      </c>
      <c r="L26" s="128">
        <f>'WQ_3 - Design Calc 3'!F26*I26*K26</f>
        <v>0</v>
      </c>
      <c r="M26" s="135"/>
      <c r="N26" s="130">
        <f t="shared" si="0"/>
        <v>0</v>
      </c>
    </row>
    <row r="27" spans="1:23" ht="12.75" thickBot="1" x14ac:dyDescent="0.25">
      <c r="A27" s="15" t="str">
        <f>'WQ_1 - Design Calc 1'!A27</f>
        <v>Enter Subarea Name</v>
      </c>
      <c r="C27" s="18">
        <f>'WQ_1 - Design Calc 1'!C27</f>
        <v>18</v>
      </c>
      <c r="D27" s="99">
        <f>'WQ_1 - Design Calc 1'!D27</f>
        <v>0</v>
      </c>
      <c r="E27" s="133">
        <f>'WQ_2 - Design Calc 2'!M27*'WQ_3 - Design Calc 3'!F27/24/3600</f>
        <v>0</v>
      </c>
      <c r="F27" s="114"/>
      <c r="G27" s="104">
        <f>'WQ_3 - Design Calc 3'!F27*0.1/2</f>
        <v>0</v>
      </c>
      <c r="H27" s="134"/>
      <c r="I27" s="131"/>
      <c r="J27" s="106"/>
      <c r="K27" s="132">
        <v>0.35</v>
      </c>
      <c r="L27" s="128">
        <f>'WQ_3 - Design Calc 3'!F27*I27*K27</f>
        <v>0</v>
      </c>
      <c r="M27" s="135"/>
      <c r="N27" s="130">
        <f t="shared" si="0"/>
        <v>0</v>
      </c>
    </row>
    <row r="28" spans="1:23" ht="12.75" thickBot="1" x14ac:dyDescent="0.25">
      <c r="A28" s="15" t="str">
        <f>'WQ_1 - Design Calc 1'!A28</f>
        <v>Enter Subarea Name</v>
      </c>
      <c r="C28" s="18">
        <f>'WQ_1 - Design Calc 1'!C28</f>
        <v>19</v>
      </c>
      <c r="D28" s="99">
        <f>'WQ_1 - Design Calc 1'!D28</f>
        <v>0</v>
      </c>
      <c r="E28" s="133">
        <f>'WQ_2 - Design Calc 2'!M28*'WQ_3 - Design Calc 3'!F28/24/3600</f>
        <v>0</v>
      </c>
      <c r="F28" s="114"/>
      <c r="G28" s="104">
        <f>'WQ_3 - Design Calc 3'!F28*0.1/2</f>
        <v>0</v>
      </c>
      <c r="H28" s="134"/>
      <c r="I28" s="131"/>
      <c r="J28" s="106"/>
      <c r="K28" s="132">
        <v>0.35</v>
      </c>
      <c r="L28" s="128">
        <f>'WQ_3 - Design Calc 3'!F28*I28*K28</f>
        <v>0</v>
      </c>
      <c r="M28" s="135"/>
      <c r="N28" s="130">
        <f t="shared" si="0"/>
        <v>0</v>
      </c>
    </row>
    <row r="29" spans="1:23" ht="12.75" thickBot="1" x14ac:dyDescent="0.25">
      <c r="A29" s="15" t="str">
        <f>'WQ_1 - Design Calc 1'!A29</f>
        <v>Enter Subarea Name</v>
      </c>
      <c r="C29" s="18">
        <f>'WQ_1 - Design Calc 1'!C29</f>
        <v>20</v>
      </c>
      <c r="D29" s="99">
        <f>'WQ_1 - Design Calc 1'!D29</f>
        <v>0</v>
      </c>
      <c r="E29" s="133">
        <f>'WQ_2 - Design Calc 2'!M29*'WQ_3 - Design Calc 3'!F29/24/3600</f>
        <v>0</v>
      </c>
      <c r="F29" s="114"/>
      <c r="G29" s="104">
        <f>'WQ_3 - Design Calc 3'!F29*0.1/2</f>
        <v>0</v>
      </c>
      <c r="H29" s="134"/>
      <c r="I29" s="131"/>
      <c r="J29" s="106"/>
      <c r="K29" s="132">
        <v>0.35</v>
      </c>
      <c r="L29" s="128">
        <f>'WQ_3 - Design Calc 3'!F29*I29*K29</f>
        <v>0</v>
      </c>
      <c r="M29" s="135"/>
      <c r="N29" s="130">
        <f t="shared" si="0"/>
        <v>0</v>
      </c>
    </row>
    <row r="30" spans="1:23" ht="12.75" thickBot="1" x14ac:dyDescent="0.25">
      <c r="A30" s="15" t="str">
        <f>'WQ_1 - Design Calc 1'!A30</f>
        <v>Enter Subarea Name</v>
      </c>
      <c r="C30" s="18">
        <f>'WQ_1 - Design Calc 1'!C30</f>
        <v>21</v>
      </c>
      <c r="D30" s="99">
        <f>'WQ_1 - Design Calc 1'!D30</f>
        <v>0</v>
      </c>
      <c r="E30" s="133">
        <f>'WQ_2 - Design Calc 2'!M30*'WQ_3 - Design Calc 3'!F30/24/3600</f>
        <v>0</v>
      </c>
      <c r="F30" s="114"/>
      <c r="G30" s="104">
        <f>'WQ_3 - Design Calc 3'!F30*0.1/2</f>
        <v>0</v>
      </c>
      <c r="H30" s="134"/>
      <c r="I30" s="131"/>
      <c r="J30" s="106"/>
      <c r="K30" s="132">
        <v>0.35</v>
      </c>
      <c r="L30" s="128">
        <f>'WQ_3 - Design Calc 3'!F30*I30*K30</f>
        <v>0</v>
      </c>
      <c r="M30" s="135"/>
      <c r="N30" s="130">
        <f t="shared" si="0"/>
        <v>0</v>
      </c>
    </row>
    <row r="31" spans="1:23" ht="12.75" thickBot="1" x14ac:dyDescent="0.25">
      <c r="A31" s="15" t="str">
        <f>'WQ_1 - Design Calc 1'!A31</f>
        <v>Enter Subarea Name</v>
      </c>
      <c r="C31" s="18">
        <f>'WQ_1 - Design Calc 1'!C31</f>
        <v>22</v>
      </c>
      <c r="D31" s="99">
        <f>'WQ_1 - Design Calc 1'!D31</f>
        <v>0</v>
      </c>
      <c r="E31" s="133">
        <f>'WQ_2 - Design Calc 2'!M31*'WQ_3 - Design Calc 3'!F31/24/3600</f>
        <v>0</v>
      </c>
      <c r="F31" s="114"/>
      <c r="G31" s="104">
        <f>'WQ_3 - Design Calc 3'!F31*0.1/2</f>
        <v>0</v>
      </c>
      <c r="H31" s="134"/>
      <c r="I31" s="131"/>
      <c r="J31" s="106"/>
      <c r="K31" s="132">
        <v>0.35</v>
      </c>
      <c r="L31" s="128">
        <f>'WQ_3 - Design Calc 3'!F31*I31*K31</f>
        <v>0</v>
      </c>
      <c r="M31" s="135"/>
      <c r="N31" s="130">
        <f t="shared" si="0"/>
        <v>0</v>
      </c>
    </row>
    <row r="32" spans="1:23" ht="12.75" thickBot="1" x14ac:dyDescent="0.25">
      <c r="A32" s="15" t="str">
        <f>'WQ_1 - Design Calc 1'!A32</f>
        <v>Enter Subarea Name</v>
      </c>
      <c r="C32" s="18">
        <f>'WQ_1 - Design Calc 1'!C32</f>
        <v>23</v>
      </c>
      <c r="D32" s="99">
        <f>'WQ_1 - Design Calc 1'!D32</f>
        <v>0</v>
      </c>
      <c r="E32" s="133">
        <f>'WQ_2 - Design Calc 2'!M32*'WQ_3 - Design Calc 3'!F32/24/3600</f>
        <v>0</v>
      </c>
      <c r="F32" s="114"/>
      <c r="G32" s="104">
        <f>'WQ_3 - Design Calc 3'!F32*0.1/2</f>
        <v>0</v>
      </c>
      <c r="H32" s="134"/>
      <c r="I32" s="131"/>
      <c r="J32" s="106"/>
      <c r="K32" s="132">
        <v>0.35</v>
      </c>
      <c r="L32" s="128">
        <f>'WQ_3 - Design Calc 3'!F32*I32*K32</f>
        <v>0</v>
      </c>
      <c r="M32" s="135"/>
      <c r="N32" s="130">
        <f t="shared" si="0"/>
        <v>0</v>
      </c>
    </row>
    <row r="33" spans="1:23" ht="12.75" thickBot="1" x14ac:dyDescent="0.25">
      <c r="A33" s="15" t="str">
        <f>'WQ_1 - Design Calc 1'!A33</f>
        <v>Enter Subarea Name</v>
      </c>
      <c r="C33" s="18">
        <f>'WQ_1 - Design Calc 1'!C33</f>
        <v>24</v>
      </c>
      <c r="D33" s="99">
        <f>'WQ_1 - Design Calc 1'!D33</f>
        <v>0</v>
      </c>
      <c r="E33" s="133">
        <f>'WQ_2 - Design Calc 2'!M33*'WQ_3 - Design Calc 3'!F33/24/3600</f>
        <v>0</v>
      </c>
      <c r="F33" s="114"/>
      <c r="G33" s="104">
        <f>'WQ_3 - Design Calc 3'!F33*0.1/2</f>
        <v>0</v>
      </c>
      <c r="H33" s="134"/>
      <c r="I33" s="131"/>
      <c r="J33" s="106"/>
      <c r="K33" s="132">
        <v>0.35</v>
      </c>
      <c r="L33" s="128">
        <f>'WQ_3 - Design Calc 3'!F33*I33*K33</f>
        <v>0</v>
      </c>
      <c r="M33" s="135"/>
      <c r="N33" s="130">
        <f t="shared" si="0"/>
        <v>0</v>
      </c>
    </row>
    <row r="34" spans="1:23" ht="12.75" thickBot="1" x14ac:dyDescent="0.25">
      <c r="A34" s="15" t="str">
        <f>'WQ_1 - Design Calc 1'!A34</f>
        <v>Enter Subarea Name</v>
      </c>
      <c r="C34" s="18">
        <f>'WQ_1 - Design Calc 1'!C34</f>
        <v>25</v>
      </c>
      <c r="D34" s="99">
        <f>'WQ_1 - Design Calc 1'!D34</f>
        <v>0</v>
      </c>
      <c r="E34" s="133">
        <f>'WQ_2 - Design Calc 2'!M34*'WQ_3 - Design Calc 3'!F34/24/3600</f>
        <v>0</v>
      </c>
      <c r="F34" s="114"/>
      <c r="G34" s="104">
        <f>'WQ_3 - Design Calc 3'!F34*0.1/2</f>
        <v>0</v>
      </c>
      <c r="H34" s="134"/>
      <c r="I34" s="131"/>
      <c r="J34" s="106"/>
      <c r="K34" s="132">
        <v>0.35</v>
      </c>
      <c r="L34" s="128">
        <f>'WQ_3 - Design Calc 3'!F34*I34*K34</f>
        <v>0</v>
      </c>
      <c r="M34" s="135"/>
      <c r="N34" s="130">
        <f t="shared" si="0"/>
        <v>0</v>
      </c>
    </row>
    <row r="35" spans="1:23" ht="12.75" thickBot="1" x14ac:dyDescent="0.25">
      <c r="A35" s="15" t="str">
        <f>'WQ_1 - Design Calc 1'!A35</f>
        <v>Enter Subarea Name</v>
      </c>
      <c r="C35" s="18">
        <f>'WQ_1 - Design Calc 1'!C35</f>
        <v>26</v>
      </c>
      <c r="D35" s="99">
        <f>'WQ_1 - Design Calc 1'!D35</f>
        <v>0</v>
      </c>
      <c r="E35" s="133">
        <f>'WQ_2 - Design Calc 2'!M35*'WQ_3 - Design Calc 3'!F35/24/3600</f>
        <v>0</v>
      </c>
      <c r="F35" s="114"/>
      <c r="G35" s="104">
        <f>'WQ_3 - Design Calc 3'!F35*0.1/2</f>
        <v>0</v>
      </c>
      <c r="H35" s="134"/>
      <c r="I35" s="131"/>
      <c r="J35" s="106"/>
      <c r="K35" s="132">
        <v>0.35</v>
      </c>
      <c r="L35" s="128">
        <f>'WQ_3 - Design Calc 3'!F35*I35*K35</f>
        <v>0</v>
      </c>
      <c r="M35" s="135"/>
      <c r="N35" s="130">
        <f t="shared" si="0"/>
        <v>0</v>
      </c>
    </row>
    <row r="36" spans="1:23" ht="12.75" thickBot="1" x14ac:dyDescent="0.25">
      <c r="A36" s="15" t="str">
        <f>'WQ_1 - Design Calc 1'!A36</f>
        <v>Enter Subarea Name</v>
      </c>
      <c r="C36" s="18">
        <f>'WQ_1 - Design Calc 1'!C36</f>
        <v>27</v>
      </c>
      <c r="D36" s="99">
        <f>'WQ_1 - Design Calc 1'!D36</f>
        <v>0</v>
      </c>
      <c r="E36" s="133">
        <f>'WQ_2 - Design Calc 2'!M36*'WQ_3 - Design Calc 3'!F36/24/3600</f>
        <v>0</v>
      </c>
      <c r="F36" s="114"/>
      <c r="G36" s="104">
        <f>'WQ_3 - Design Calc 3'!F36*0.1/2</f>
        <v>0</v>
      </c>
      <c r="H36" s="134"/>
      <c r="I36" s="131"/>
      <c r="J36" s="106"/>
      <c r="K36" s="132">
        <v>0.35</v>
      </c>
      <c r="L36" s="128">
        <f>'WQ_3 - Design Calc 3'!F36*I36*K36</f>
        <v>0</v>
      </c>
      <c r="M36" s="135"/>
      <c r="N36" s="130">
        <f t="shared" si="0"/>
        <v>0</v>
      </c>
    </row>
    <row r="37" spans="1:23" ht="13.5" thickBot="1" x14ac:dyDescent="0.25">
      <c r="A37" s="15" t="str">
        <f>'WQ_1 - Design Calc 1'!A37</f>
        <v>Enter Subarea Name</v>
      </c>
      <c r="C37" s="18">
        <f>'WQ_1 - Design Calc 1'!C37</f>
        <v>28</v>
      </c>
      <c r="D37" s="99">
        <f>'WQ_1 - Design Calc 1'!D37</f>
        <v>0</v>
      </c>
      <c r="E37" s="133">
        <f>'WQ_2 - Design Calc 2'!M37*'WQ_3 - Design Calc 3'!F37/24/3600</f>
        <v>0</v>
      </c>
      <c r="F37" s="114"/>
      <c r="G37" s="104">
        <f>'WQ_3 - Design Calc 3'!F37*0.1/2</f>
        <v>0</v>
      </c>
      <c r="H37" s="134"/>
      <c r="I37" s="131"/>
      <c r="J37" s="106"/>
      <c r="K37" s="132">
        <v>0.35</v>
      </c>
      <c r="L37" s="128">
        <f>'WQ_3 - Design Calc 3'!F37*I37*K37</f>
        <v>0</v>
      </c>
      <c r="M37" s="135"/>
      <c r="N37" s="130">
        <f t="shared" si="0"/>
        <v>0</v>
      </c>
      <c r="W37" s="35"/>
    </row>
    <row r="38" spans="1:23" ht="12.75" thickBot="1" x14ac:dyDescent="0.25">
      <c r="A38" s="15" t="str">
        <f>'WQ_1 - Design Calc 1'!A38</f>
        <v>Enter Subarea Name</v>
      </c>
      <c r="C38" s="18">
        <f>'WQ_1 - Design Calc 1'!C38</f>
        <v>29</v>
      </c>
      <c r="D38" s="99">
        <f>'WQ_1 - Design Calc 1'!D38</f>
        <v>0</v>
      </c>
      <c r="E38" s="133">
        <f>'WQ_2 - Design Calc 2'!M38*'WQ_3 - Design Calc 3'!F38/24/3600</f>
        <v>0</v>
      </c>
      <c r="F38" s="114"/>
      <c r="G38" s="104">
        <f>'WQ_3 - Design Calc 3'!F38*0.1/2</f>
        <v>0</v>
      </c>
      <c r="H38" s="134"/>
      <c r="I38" s="131"/>
      <c r="J38" s="106"/>
      <c r="K38" s="132">
        <v>0.35</v>
      </c>
      <c r="L38" s="128">
        <f>'WQ_3 - Design Calc 3'!F38*I38*K38</f>
        <v>0</v>
      </c>
      <c r="M38" s="135"/>
      <c r="N38" s="130">
        <f t="shared" si="0"/>
        <v>0</v>
      </c>
    </row>
    <row r="39" spans="1:23" ht="13.5" thickBot="1" x14ac:dyDescent="0.25">
      <c r="A39" s="15" t="str">
        <f>'WQ_1 - Design Calc 1'!A39</f>
        <v>Enter Subarea Name</v>
      </c>
      <c r="C39" s="18">
        <f>'WQ_1 - Design Calc 1'!C39</f>
        <v>30</v>
      </c>
      <c r="D39" s="99">
        <f>'WQ_1 - Design Calc 1'!D39</f>
        <v>0</v>
      </c>
      <c r="E39" s="133">
        <f>'WQ_2 - Design Calc 2'!M39*'WQ_3 - Design Calc 3'!F39/24/3600</f>
        <v>0</v>
      </c>
      <c r="F39" s="114"/>
      <c r="G39" s="104">
        <f>'WQ_3 - Design Calc 3'!F39*0.1/2</f>
        <v>0</v>
      </c>
      <c r="H39" s="134"/>
      <c r="I39" s="131"/>
      <c r="J39" s="106"/>
      <c r="K39" s="132">
        <v>0.35</v>
      </c>
      <c r="L39" s="128">
        <f>'WQ_3 - Design Calc 3'!F39*I39*K39</f>
        <v>0</v>
      </c>
      <c r="M39" s="135"/>
      <c r="N39" s="130">
        <f t="shared" si="0"/>
        <v>0</v>
      </c>
      <c r="W39" s="35"/>
    </row>
    <row r="40" spans="1:23" x14ac:dyDescent="0.2">
      <c r="C40" s="18"/>
      <c r="D40" s="99"/>
      <c r="E40" s="136"/>
      <c r="F40" s="86"/>
      <c r="G40" s="137"/>
      <c r="H40" s="23"/>
      <c r="I40" s="107" t="s">
        <v>146</v>
      </c>
      <c r="J40" s="138" t="s">
        <v>144</v>
      </c>
      <c r="K40" s="139"/>
      <c r="L40" s="23"/>
      <c r="M40" s="107" t="s">
        <v>147</v>
      </c>
      <c r="N40" s="138" t="s">
        <v>145</v>
      </c>
    </row>
    <row r="41" spans="1:23" ht="12.75" x14ac:dyDescent="0.2">
      <c r="A41" s="88" t="s">
        <v>81</v>
      </c>
      <c r="B41" s="88"/>
      <c r="C41" s="140"/>
      <c r="D41" s="141"/>
      <c r="E41" s="142"/>
      <c r="F41" s="143"/>
      <c r="G41" s="91"/>
      <c r="H41" s="144">
        <f>SUM(H10:H39)</f>
        <v>800</v>
      </c>
      <c r="I41" s="145"/>
      <c r="J41" s="146"/>
      <c r="K41" s="147"/>
      <c r="L41" s="148">
        <f>SUM(L10:L39)</f>
        <v>6278.125</v>
      </c>
      <c r="M41" s="148">
        <f>SUM(M10:M39)</f>
        <v>9800</v>
      </c>
      <c r="N41" s="149">
        <f>IF(M41=0,0,MIN(L41/M41,1))</f>
        <v>0.640625</v>
      </c>
      <c r="W41" s="35"/>
    </row>
    <row r="42" spans="1:23" x14ac:dyDescent="0.2">
      <c r="A42" s="20"/>
      <c r="B42" s="20"/>
      <c r="C42" s="20"/>
      <c r="D42" s="20"/>
      <c r="E42" s="150"/>
      <c r="F42" s="102"/>
      <c r="G42" s="69"/>
      <c r="H42" s="69"/>
      <c r="I42" s="104"/>
      <c r="J42" s="104"/>
      <c r="K42" s="24"/>
      <c r="L42" s="128"/>
      <c r="M42" s="128"/>
      <c r="N42" s="130"/>
    </row>
    <row r="43" spans="1:23" x14ac:dyDescent="0.2">
      <c r="A43" s="173" t="s">
        <v>82</v>
      </c>
      <c r="B43" s="173"/>
      <c r="C43" s="173"/>
      <c r="D43" s="173"/>
      <c r="E43" s="173"/>
      <c r="F43" s="173"/>
      <c r="G43" s="173"/>
      <c r="H43" s="173"/>
      <c r="I43" s="173"/>
      <c r="J43" s="173"/>
      <c r="K43" s="173"/>
      <c r="L43" s="173"/>
      <c r="M43" s="173"/>
      <c r="N43" s="173"/>
    </row>
    <row r="44" spans="1:23" ht="13.5" customHeight="1" x14ac:dyDescent="0.2">
      <c r="A44" s="172" t="s">
        <v>83</v>
      </c>
      <c r="B44" s="172"/>
      <c r="C44" s="172"/>
      <c r="D44" s="172"/>
      <c r="E44" s="172"/>
      <c r="F44" s="172"/>
      <c r="G44" s="172"/>
      <c r="H44" s="172"/>
      <c r="I44" s="172"/>
      <c r="J44" s="172"/>
      <c r="K44" s="172"/>
      <c r="L44" s="172"/>
      <c r="M44" s="172"/>
      <c r="N44" s="172"/>
      <c r="O44" s="151"/>
    </row>
    <row r="45" spans="1:23" ht="12.75" thickBot="1" x14ac:dyDescent="0.25"/>
    <row r="46" spans="1:23" ht="15" x14ac:dyDescent="0.25">
      <c r="A46" s="43" t="s">
        <v>54</v>
      </c>
      <c r="B46" s="43"/>
      <c r="C46" s="43"/>
      <c r="D46" s="43"/>
      <c r="E46" s="43"/>
      <c r="F46" s="43"/>
      <c r="G46" s="43"/>
      <c r="H46" s="43"/>
      <c r="I46" s="43"/>
      <c r="J46" s="43"/>
      <c r="K46" s="43"/>
      <c r="L46" s="43"/>
      <c r="M46" s="43"/>
      <c r="N46" s="43"/>
      <c r="W46" s="35"/>
    </row>
    <row r="47" spans="1:23" ht="15" x14ac:dyDescent="0.25">
      <c r="A47" s="26" t="s">
        <v>33</v>
      </c>
      <c r="B47" s="26"/>
      <c r="C47" s="26"/>
      <c r="D47" s="26"/>
      <c r="E47" s="26"/>
      <c r="F47" s="26"/>
      <c r="G47" s="26"/>
      <c r="H47" s="26"/>
      <c r="I47" s="26"/>
      <c r="J47" s="26"/>
      <c r="K47" s="26"/>
      <c r="L47" s="26"/>
      <c r="M47" s="26"/>
      <c r="N47" s="36" t="str">
        <f>'WQ_3 - Design Calc 3'!J45</f>
        <v>IDALS: Issue Date: 01/12/2023</v>
      </c>
    </row>
    <row r="50" spans="15:23" ht="12.75" x14ac:dyDescent="0.2">
      <c r="O50" s="152"/>
      <c r="W50" s="35"/>
    </row>
  </sheetData>
  <sheetProtection algorithmName="SHA-512" hashValue="XH5IRUO5uzMqR1la+2U8XoxlVnGmqsasQxmUrDtaeTA/aW7lNRbHI9XYZqpEf9VKyAEp8IxBsAlwmgHSUDk09Q==" saltValue="aTqnqwVT7MEf9Oo5hkiTYA==" spinCount="100000" sheet="1" selectLockedCells="1"/>
  <mergeCells count="8">
    <mergeCell ref="A44:N44"/>
    <mergeCell ref="I8:N8"/>
    <mergeCell ref="E8:H8"/>
    <mergeCell ref="A1:N1"/>
    <mergeCell ref="A2:N2"/>
    <mergeCell ref="B3:C3"/>
    <mergeCell ref="A6:N6"/>
    <mergeCell ref="A43:N43"/>
  </mergeCells>
  <printOptions horizontalCentered="1" verticalCentered="1"/>
  <pageMargins left="0.25" right="0.25" top="0.75" bottom="0.75" header="0.3" footer="0.3"/>
  <pageSetup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DISCLAIMER</vt:lpstr>
      <vt:lpstr>CL_1 - Project Review</vt:lpstr>
      <vt:lpstr>CL_1 - Project Review (2)</vt:lpstr>
      <vt:lpstr>WQ_1 - Design Calc 1</vt:lpstr>
      <vt:lpstr>WQ_2 - Design Calc 2</vt:lpstr>
      <vt:lpstr>WQ_3 - Design Calc 3</vt:lpstr>
      <vt:lpstr>WQ_4 - Design Calc 4</vt:lpstr>
      <vt:lpstr>'CL_1 - Project Review'!Print_Area</vt:lpstr>
      <vt:lpstr>'CL_1 - Project Review (2)'!Print_Area</vt:lpstr>
      <vt:lpstr>DISCLAIMER!Print_Area</vt:lpstr>
      <vt:lpstr>'WQ_1 - Design Calc 1'!Print_Area</vt:lpstr>
      <vt:lpstr>'WQ_2 - Design Calc 2'!Print_Area</vt:lpstr>
      <vt:lpstr>'WQ_3 - Design Calc 3'!Print_Area</vt:lpstr>
      <vt:lpstr>'WQ_4 - Design Calc 4'!Print_Area</vt:lpstr>
    </vt:vector>
  </TitlesOfParts>
  <Company>RDG IA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RDG</dc:creator>
  <cp:lastModifiedBy>Cswercko, Courtney [DNR]</cp:lastModifiedBy>
  <cp:lastPrinted>2023-01-12T18:32:21Z</cp:lastPrinted>
  <dcterms:created xsi:type="dcterms:W3CDTF">2014-12-12T17:27:40Z</dcterms:created>
  <dcterms:modified xsi:type="dcterms:W3CDTF">2024-12-18T18:14:15Z</dcterms:modified>
</cp:coreProperties>
</file>